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tabRatio="970" firstSheet="3" activeTab="12"/>
  </bookViews>
  <sheets>
    <sheet name="封面" sheetId="1" r:id="rId1"/>
    <sheet name="目录" sheetId="2" r:id="rId2"/>
    <sheet name="公共预算平衡表" sheetId="3" r:id="rId3"/>
    <sheet name="公共预算收入执行" sheetId="4" r:id="rId4"/>
    <sheet name="公共预算支出执行" sheetId="5" r:id="rId5"/>
    <sheet name="公共预算功能科目" sheetId="6" r:id="rId6"/>
    <sheet name="公共预算经济科目" sheetId="7" r:id="rId7"/>
    <sheet name="经济科目（基本支出）" sheetId="8" r:id="rId8"/>
    <sheet name="三公" sheetId="9" r:id="rId9"/>
    <sheet name="基金平衡表" sheetId="10" r:id="rId10"/>
    <sheet name="大额支出" sheetId="11" r:id="rId11"/>
    <sheet name="国资收入" sheetId="12" r:id="rId12"/>
    <sheet name="国资支出" sheetId="13" r:id="rId13"/>
  </sheets>
  <definedNames>
    <definedName name="_xlnm.Print_Titles" localSheetId="3">'公共预算收入执行'!$1:$4</definedName>
    <definedName name="_xlnm.Print_Titles" localSheetId="6">'公共预算经济科目'!$1:$5</definedName>
    <definedName name="_xlnm.Print_Titles" localSheetId="7">'经济科目（基本支出）'!$1:$5</definedName>
    <definedName name="_xlnm.Print_Titles" localSheetId="9">'基金平衡表'!$1:$5</definedName>
    <definedName name="_xlnm.Print_Titles" localSheetId="5">'公共预算功能科目'!$1:$5</definedName>
    <definedName name="_xlnm.Print_Titles" localSheetId="10">'大额支出'!$1:$4</definedName>
    <definedName name="_xlnm._FilterDatabase" localSheetId="5" hidden="1">'公共预算功能科目'!$A$5:$IK$586</definedName>
  </definedNames>
  <calcPr fullCalcOnLoad="1"/>
</workbook>
</file>

<file path=xl/sharedStrings.xml><?xml version="1.0" encoding="utf-8"?>
<sst xmlns="http://schemas.openxmlformats.org/spreadsheetml/2006/main" count="983" uniqueCount="819">
  <si>
    <t>附件1</t>
  </si>
  <si>
    <t>2021年佛山市三水区芦苞镇
预算执行情况表</t>
  </si>
  <si>
    <t xml:space="preserve">                                       </t>
  </si>
  <si>
    <t xml:space="preserve">目录 </t>
  </si>
  <si>
    <t>序号</t>
  </si>
  <si>
    <t>表名</t>
  </si>
  <si>
    <t>表1</t>
  </si>
  <si>
    <t>2021年佛山市三水区芦苞镇一般公共预算收支平衡表</t>
  </si>
  <si>
    <t>单位：万元</t>
  </si>
  <si>
    <t xml:space="preserve"> 项  目</t>
  </si>
  <si>
    <t>2020年        决算数</t>
  </si>
  <si>
    <t>2021年
预算数</t>
  </si>
  <si>
    <t>2021年
调整预算数</t>
  </si>
  <si>
    <t>2021年
执行数</t>
  </si>
  <si>
    <t>完成年初预算数%</t>
  </si>
  <si>
    <t>完成调整预算数%</t>
  </si>
  <si>
    <t>2021年执行数与2020年决算对比增减%</t>
  </si>
  <si>
    <t>一、地方一般公共预算收入</t>
  </si>
  <si>
    <t xml:space="preserve"> 1、税收收入</t>
  </si>
  <si>
    <t xml:space="preserve"> 2、非税收入</t>
  </si>
  <si>
    <t>二、转移性收入</t>
  </si>
  <si>
    <t xml:space="preserve"> 1、上级补助收入</t>
  </si>
  <si>
    <t xml:space="preserve">   返还性收入</t>
  </si>
  <si>
    <t xml:space="preserve">   一般性转移支付收入</t>
  </si>
  <si>
    <t xml:space="preserve">   专项转移支付收入</t>
  </si>
  <si>
    <t xml:space="preserve"> 2、债务转贷收入</t>
  </si>
  <si>
    <t xml:space="preserve"> 3、调入资金</t>
  </si>
  <si>
    <t xml:space="preserve">   从预算稳定调节基金调入</t>
  </si>
  <si>
    <t xml:space="preserve">   从政府性基金调入</t>
  </si>
  <si>
    <t xml:space="preserve"> 4、上年项目结余结转</t>
  </si>
  <si>
    <t>收入总计</t>
  </si>
  <si>
    <t xml:space="preserve">三、地方一般公共预算支出    </t>
  </si>
  <si>
    <t xml:space="preserve">四、上解支出     </t>
  </si>
  <si>
    <t xml:space="preserve"> 1、公安经费上解</t>
  </si>
  <si>
    <t xml:space="preserve"> 2、市体制税收分成上解</t>
  </si>
  <si>
    <t xml:space="preserve"> 3、出口退税上解</t>
  </si>
  <si>
    <t xml:space="preserve"> 4、教育经费上解</t>
  </si>
  <si>
    <t xml:space="preserve"> 5、省税收经费上解</t>
  </si>
  <si>
    <t xml:space="preserve"> 6、财力置换</t>
  </si>
  <si>
    <t xml:space="preserve"> 7、其他上解（农用地指标）</t>
  </si>
  <si>
    <t>五、债务还本支出</t>
  </si>
  <si>
    <t xml:space="preserve">  地方政府一般债券还本支出</t>
  </si>
  <si>
    <t xml:space="preserve">  地方政府其他一般债务还本支出</t>
  </si>
  <si>
    <t>六、转移性支出</t>
  </si>
  <si>
    <t xml:space="preserve"> 1、安排预算稳定调节基金</t>
  </si>
  <si>
    <t xml:space="preserve"> 2、年终项目结余结转</t>
  </si>
  <si>
    <t xml:space="preserve">   上级补助项目结余结转</t>
  </si>
  <si>
    <t xml:space="preserve">   部门项目结余结转</t>
  </si>
  <si>
    <t>支出总计</t>
  </si>
  <si>
    <t>表2</t>
  </si>
  <si>
    <t>2021年佛山市三水区芦苞镇一般公共预算收入执行情况表</t>
  </si>
  <si>
    <t>项    目</t>
  </si>
  <si>
    <t>2020年
决算数</t>
  </si>
  <si>
    <t>完成年初
预算数%</t>
  </si>
  <si>
    <t>完成调整
预算数%</t>
  </si>
  <si>
    <t>一、一般公共预算收入</t>
  </si>
  <si>
    <t>（一）税收收入</t>
  </si>
  <si>
    <t>增值税</t>
  </si>
  <si>
    <t>营业税</t>
  </si>
  <si>
    <t>企业所得税</t>
  </si>
  <si>
    <t>个人所得税</t>
  </si>
  <si>
    <t>资源税</t>
  </si>
  <si>
    <t>城市维护建设税</t>
  </si>
  <si>
    <t>房产税</t>
  </si>
  <si>
    <t>印花税</t>
  </si>
  <si>
    <t>城镇土地使用税</t>
  </si>
  <si>
    <t>土地增值税</t>
  </si>
  <si>
    <t>车船税</t>
  </si>
  <si>
    <t>耕地占用税</t>
  </si>
  <si>
    <t>契税</t>
  </si>
  <si>
    <t>环境保护税</t>
  </si>
  <si>
    <t>（二）非税收入</t>
  </si>
  <si>
    <t>专项收入</t>
  </si>
  <si>
    <t xml:space="preserve">  其中：教育费附加收入</t>
  </si>
  <si>
    <t xml:space="preserve">        其他专项收入</t>
  </si>
  <si>
    <t>行政性收费收入</t>
  </si>
  <si>
    <t>罚没收入</t>
  </si>
  <si>
    <t>国有资本经营收入</t>
  </si>
  <si>
    <t>国有资源（资产）有偿使用收入</t>
  </si>
  <si>
    <t xml:space="preserve">  其中：利息收入</t>
  </si>
  <si>
    <t xml:space="preserve">             行政单位国有资产处置收入</t>
  </si>
  <si>
    <t xml:space="preserve">             行政单位国有资产出租、出借收入</t>
  </si>
  <si>
    <t xml:space="preserve">             水资源费收入</t>
  </si>
  <si>
    <t xml:space="preserve">             其他国有资源(资产)有偿使用收入</t>
  </si>
  <si>
    <t>政府住房基金收入</t>
  </si>
  <si>
    <t>其他收入</t>
  </si>
  <si>
    <t>二、上级补助收入</t>
  </si>
  <si>
    <t>返还性收入</t>
  </si>
  <si>
    <t>一般性转移支付收入</t>
  </si>
  <si>
    <t>专项转移支付收入</t>
  </si>
  <si>
    <t>三、下级上解收入</t>
  </si>
  <si>
    <t>四、债务转贷收入</t>
  </si>
  <si>
    <t>五、调入资金</t>
  </si>
  <si>
    <t>六、上年项目结余结转</t>
  </si>
  <si>
    <t>七、调入预算稳定调节金</t>
  </si>
  <si>
    <t>总收入</t>
  </si>
  <si>
    <t>表3</t>
  </si>
  <si>
    <t>2021年佛山市三水区芦苞镇一般公共预算支出执行情况表
（按功能分类）</t>
  </si>
  <si>
    <t>项目</t>
  </si>
  <si>
    <t>2020年执行数与2019年决算对比增减%</t>
  </si>
  <si>
    <t>一、一般公共服务支出</t>
  </si>
  <si>
    <t>二、外交支出</t>
  </si>
  <si>
    <t>三、国防支出</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</si>
  <si>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</si>
  <si>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</si>
  <si>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</si>
  <si>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</si>
  <si>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</si>
  <si>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</si>
  <si>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</si>
  <si>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</si>
  <si>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</si>
  <si>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</si>
  <si>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</si>
  <si>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</si>
  <si>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</si>
  <si>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</si>
  <si>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</si>
  <si>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</si>
  <si>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</si>
  <si>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</si>
  <si>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</si>
  <si>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</si>
  <si>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二十四、债务付息支出</t>
  </si>
  <si>
    <t>二十五、债务发行费用支出</t>
  </si>
  <si>
    <t>本年支出小计</t>
  </si>
  <si>
    <t>二十六、返还性支出</t>
  </si>
  <si>
    <t>二十七、一般性转移支付</t>
  </si>
  <si>
    <t>二十八、专项转移支付</t>
  </si>
  <si>
    <t>二十九、上解上级支出</t>
  </si>
  <si>
    <t>三十、债务还本支出</t>
  </si>
  <si>
    <t>三十一、增设预算周转金</t>
  </si>
  <si>
    <t>三十二、补充预算稳定调节基金</t>
  </si>
  <si>
    <t>三十三、年终项目结余结转</t>
  </si>
  <si>
    <t>其中：上级补助项目结余结转</t>
  </si>
  <si>
    <t xml:space="preserve">      部门项目结余结转</t>
  </si>
  <si>
    <t>表4</t>
  </si>
  <si>
    <t>2021年佛山市三水区芦苞镇一般公共预算支出情况表
（按功能分类）</t>
  </si>
  <si>
    <t>对比
增减%</t>
  </si>
  <si>
    <t>一般公共预算支出合计</t>
  </si>
  <si>
    <t>一、一般公共服务</t>
  </si>
  <si>
    <t xml:space="preserve">    人大事务</t>
  </si>
  <si>
    <t xml:space="preserve">      行政运行</t>
  </si>
  <si>
    <t xml:space="preserve">      一般行政管理事务</t>
  </si>
  <si>
    <t xml:space="preserve">      人大会议</t>
  </si>
  <si>
    <t xml:space="preserve">      人大监督</t>
  </si>
  <si>
    <t xml:space="preserve">      人大代表履职能力提升</t>
  </si>
  <si>
    <t xml:space="preserve">      代表工作</t>
  </si>
  <si>
    <t xml:space="preserve">      其他人大事务</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</si>
  <si>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</si>
  <si>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</si>
  <si>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</si>
  <si>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</si>
  <si>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</si>
  <si>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</si>
  <si>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政府-机关服务</t>
  </si>
  <si>
    <t xml:space="preserve">      专项业务活动</t>
  </si>
  <si>
    <t xml:space="preserve">      法制建设</t>
  </si>
  <si>
    <t xml:space="preserve">      信访事务</t>
  </si>
  <si>
    <t xml:space="preserve">      事业运行</t>
  </si>
  <si>
    <t xml:space="preserve">      其他政府办公厅（室）及相关机构事务支出</t>
  </si>
  <si>
    <t xml:space="preserve">    发展与改革事务</t>
  </si>
  <si>
    <t xml:space="preserve">      战略规划与实施</t>
  </si>
  <si>
    <t xml:space="preserve">      社会事业发展规划</t>
  </si>
  <si>
    <t xml:space="preserve">      物价管理</t>
  </si>
  <si>
    <t xml:space="preserve">      其他发展与改革事务支出</t>
  </si>
  <si>
    <t xml:space="preserve">    统计信息事务</t>
  </si>
  <si>
    <t xml:space="preserve">      专项统计业务</t>
  </si>
  <si>
    <t xml:space="preserve">      专项普查活动</t>
  </si>
  <si>
    <t xml:space="preserve">      统计抽样调查</t>
  </si>
  <si>
    <t xml:space="preserve">      其他统计信息事务支出</t>
  </si>
  <si>
    <t xml:space="preserve">    财政事务</t>
  </si>
  <si>
    <t xml:space="preserve">      财政国库业务</t>
  </si>
  <si>
    <t xml:space="preserve">      其他财政事务支出</t>
  </si>
  <si>
    <t xml:space="preserve">    税收事务</t>
  </si>
  <si>
    <t xml:space="preserve">      税务办案</t>
  </si>
  <si>
    <t xml:space="preserve">      代扣代收代征税款手续费</t>
  </si>
  <si>
    <t xml:space="preserve">      其他税收事务支出</t>
  </si>
  <si>
    <t xml:space="preserve">    审计事务</t>
  </si>
  <si>
    <t xml:space="preserve">      审计业务</t>
  </si>
  <si>
    <t xml:space="preserve">      信息化建设</t>
  </si>
  <si>
    <t xml:space="preserve">      其他审计事务支出</t>
  </si>
  <si>
    <t xml:space="preserve">    海关事务</t>
  </si>
  <si>
    <t xml:space="preserve">      其他海关事务支出</t>
  </si>
  <si>
    <t xml:space="preserve">    人力资源事务</t>
  </si>
  <si>
    <t xml:space="preserve">      一般行政管理事业</t>
  </si>
  <si>
    <t xml:space="preserve">    纪检监察事务</t>
  </si>
  <si>
    <t xml:space="preserve">      其他纪检监察事务支出</t>
  </si>
  <si>
    <t xml:space="preserve">    商贸事务</t>
  </si>
  <si>
    <t xml:space="preserve">      对外贸易管理</t>
  </si>
  <si>
    <t xml:space="preserve">      招商引资</t>
  </si>
  <si>
    <t xml:space="preserve">      其他商贸事务支出</t>
  </si>
  <si>
    <t xml:space="preserve">    知识产权事务</t>
  </si>
  <si>
    <t xml:space="preserve">      知识产权宏观管理</t>
  </si>
  <si>
    <t xml:space="preserve">    港澳台侨事务</t>
  </si>
  <si>
    <t xml:space="preserve">      华侨事务</t>
  </si>
  <si>
    <t xml:space="preserve">      其他港澳台侨事务支出</t>
  </si>
  <si>
    <t xml:space="preserve">    档案事务</t>
  </si>
  <si>
    <t xml:space="preserve">      档案馆</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</si>
  <si>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</si>
  <si>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</si>
  <si>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</si>
  <si>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</si>
  <si>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</si>
  <si>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</si>
  <si>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</si>
  <si>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</si>
  <si>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</si>
  <si>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</si>
  <si>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</si>
  <si>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</si>
  <si>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</si>
  <si>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宗教事务</t>
  </si>
  <si>
    <t xml:space="preserve">      其他统战事务支出</t>
  </si>
  <si>
    <t xml:space="preserve">    市场监督管理事务</t>
  </si>
  <si>
    <t xml:space="preserve">      一般管理事务</t>
  </si>
  <si>
    <t xml:space="preserve">      其他市场监督事务支出</t>
  </si>
  <si>
    <t xml:space="preserve">    其他一般公共服务支出</t>
  </si>
  <si>
    <t xml:space="preserve">      国家赔偿费用支出</t>
  </si>
  <si>
    <t xml:space="preserve">      其他一般公共服务支出</t>
  </si>
  <si>
    <t>二、国防支出</t>
  </si>
  <si>
    <t xml:space="preserve">    国防动员</t>
  </si>
  <si>
    <t xml:space="preserve">      兵役征集</t>
  </si>
  <si>
    <t xml:space="preserve">      人民防空</t>
  </si>
  <si>
    <t xml:space="preserve">      预备役部队</t>
  </si>
  <si>
    <t xml:space="preserve">      民兵</t>
  </si>
  <si>
    <t>三、公共安全支出</t>
  </si>
  <si>
    <t xml:space="preserve">    武装警察</t>
  </si>
  <si>
    <t xml:space="preserve">      内卫</t>
  </si>
  <si>
    <t xml:space="preserve">      消防</t>
  </si>
  <si>
    <t xml:space="preserve">      其他武装警察支出</t>
  </si>
  <si>
    <t xml:space="preserve">    武装警察部队</t>
  </si>
  <si>
    <t xml:space="preserve">      武装警察部队</t>
  </si>
  <si>
    <t xml:space="preserve">    公安</t>
  </si>
  <si>
    <t xml:space="preserve">      治安管理</t>
  </si>
  <si>
    <t xml:space="preserve">      国内安全保卫</t>
  </si>
  <si>
    <t xml:space="preserve">      刑事侦查</t>
  </si>
  <si>
    <t xml:space="preserve">      经济犯罪侦查</t>
  </si>
  <si>
    <t xml:space="preserve">      出入境管理</t>
  </si>
  <si>
    <t xml:space="preserve">      防范和处理邪教犯罪</t>
  </si>
  <si>
    <t xml:space="preserve">      禁毒管理</t>
  </si>
  <si>
    <t xml:space="preserve">      道路交通管理</t>
  </si>
  <si>
    <t xml:space="preserve">      居民身份证管理</t>
  </si>
  <si>
    <t xml:space="preserve">      网络运行及维护</t>
  </si>
  <si>
    <t xml:space="preserve">      拘押收教场所管理</t>
  </si>
  <si>
    <t xml:space="preserve">      执行法案</t>
  </si>
  <si>
    <t xml:space="preserve">      其他公安支出</t>
  </si>
  <si>
    <t xml:space="preserve">    检察</t>
  </si>
  <si>
    <t xml:space="preserve">      查办和预防职务犯罪</t>
  </si>
  <si>
    <t xml:space="preserve">      侦查监督</t>
  </si>
  <si>
    <t xml:space="preserve">      其他检察支出</t>
  </si>
  <si>
    <t xml:space="preserve">    法院</t>
  </si>
  <si>
    <t xml:space="preserve">      案件审判</t>
  </si>
  <si>
    <t xml:space="preserve">      其他法院支出</t>
  </si>
  <si>
    <t xml:space="preserve">    司法</t>
  </si>
  <si>
    <t xml:space="preserve">      基层司法业务</t>
  </si>
  <si>
    <t xml:space="preserve">      普法宣传</t>
  </si>
  <si>
    <t xml:space="preserve">      律师公证管理</t>
  </si>
  <si>
    <t xml:space="preserve">      法律援助</t>
  </si>
  <si>
    <t xml:space="preserve">      社区矫正</t>
  </si>
  <si>
    <t xml:space="preserve">      其他司法支出</t>
  </si>
  <si>
    <t xml:space="preserve">    其他公共安全支出</t>
  </si>
  <si>
    <t>四、教育支出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</si>
  <si>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</si>
  <si>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</si>
  <si>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</si>
  <si>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</si>
  <si>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</si>
  <si>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</si>
  <si>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</si>
  <si>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</si>
  <si>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</si>
  <si>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</si>
  <si>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</si>
  <si>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中专教育</t>
  </si>
  <si>
    <t xml:space="preserve">      技校教育</t>
  </si>
  <si>
    <t xml:space="preserve">      其他职业教育支出</t>
  </si>
  <si>
    <t xml:space="preserve">    成人教育</t>
  </si>
  <si>
    <t xml:space="preserve">      成人广播电视教育</t>
  </si>
  <si>
    <t xml:space="preserve">    特殊教育</t>
  </si>
  <si>
    <t xml:space="preserve">      特殊学校教育</t>
  </si>
  <si>
    <t xml:space="preserve">    进修及培训</t>
  </si>
  <si>
    <t xml:space="preserve">      教师进修</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</si>
  <si>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</si>
  <si>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</si>
  <si>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</si>
  <si>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</si>
  <si>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</si>
  <si>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</si>
  <si>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</si>
  <si>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</si>
  <si>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五、科学技术支出</t>
  </si>
  <si>
    <t xml:space="preserve">    科学技术管理事务</t>
  </si>
  <si>
    <t xml:space="preserve">      其他科学技术管理事务支出</t>
  </si>
  <si>
    <t xml:space="preserve">    应用研究</t>
  </si>
  <si>
    <t xml:space="preserve">      社会公益研究</t>
  </si>
  <si>
    <t xml:space="preserve">      其他应用研究</t>
  </si>
  <si>
    <t xml:space="preserve">    技术研究与开发</t>
  </si>
  <si>
    <t xml:space="preserve">      应用技术研究与开发</t>
  </si>
  <si>
    <t xml:space="preserve">      产业技术研究与开发</t>
  </si>
  <si>
    <t xml:space="preserve">      其他技术研究与开发支出</t>
  </si>
  <si>
    <t xml:space="preserve">    科技条件与服务</t>
  </si>
  <si>
    <t xml:space="preserve">      科技-机构运行</t>
  </si>
  <si>
    <t xml:space="preserve">      技术创新服务体系</t>
  </si>
  <si>
    <t xml:space="preserve">      科技条件专项</t>
  </si>
  <si>
    <t xml:space="preserve">      其他科技条件与服务支出</t>
  </si>
  <si>
    <t xml:space="preserve">    社会科学</t>
  </si>
  <si>
    <t xml:space="preserve">      其他社会科学支出</t>
  </si>
  <si>
    <t xml:space="preserve">    科学技术普及</t>
  </si>
  <si>
    <t xml:space="preserve">      其他科学技术普及支出</t>
  </si>
  <si>
    <t xml:space="preserve">    科技交流与合作</t>
  </si>
  <si>
    <t xml:space="preserve">      其他科技交流与合作支出</t>
  </si>
  <si>
    <t xml:space="preserve">    科技重大项目</t>
  </si>
  <si>
    <t xml:space="preserve">      科技重大专项</t>
  </si>
  <si>
    <t xml:space="preserve">    其他科学技术支出</t>
  </si>
  <si>
    <t xml:space="preserve">      科技奖励</t>
  </si>
  <si>
    <t xml:space="preserve">      其他科学技术支出</t>
  </si>
  <si>
    <t>六、文化旅游体育与传媒支出</t>
  </si>
  <si>
    <t xml:space="preserve">    文化和旅游</t>
  </si>
  <si>
    <t xml:space="preserve">      图书馆</t>
  </si>
  <si>
    <t xml:space="preserve">      文化活动</t>
  </si>
  <si>
    <t xml:space="preserve">      群众文化</t>
  </si>
  <si>
    <t xml:space="preserve">      文化创作与保护</t>
  </si>
  <si>
    <t xml:space="preserve">      文化市场管理</t>
  </si>
  <si>
    <t xml:space="preserve">      旅游宣传</t>
  </si>
  <si>
    <t xml:space="preserve">      其他文化和旅游支出</t>
  </si>
  <si>
    <t xml:space="preserve">    文物</t>
  </si>
  <si>
    <t xml:space="preserve">      文物保护</t>
  </si>
  <si>
    <t xml:space="preserve">      博物馆</t>
  </si>
  <si>
    <t xml:space="preserve">      其他文物支出</t>
  </si>
  <si>
    <t xml:space="preserve">    体育</t>
  </si>
  <si>
    <t xml:space="preserve">      体育场馆</t>
  </si>
  <si>
    <t xml:space="preserve">      其他体育支出</t>
  </si>
  <si>
    <t xml:space="preserve">    新闻出版广播影视支出</t>
  </si>
  <si>
    <t xml:space="preserve">      其他新闻出版广播影视支出</t>
  </si>
  <si>
    <t xml:space="preserve">    其他文化体育与传媒支出</t>
  </si>
  <si>
    <t xml:space="preserve">      文化产业发展专项支出</t>
  </si>
  <si>
    <t xml:space="preserve">      其他文化体育与传媒支出</t>
  </si>
  <si>
    <t>七、社会保障和就业</t>
  </si>
  <si>
    <t xml:space="preserve">    人力资源和社会保障管理事务</t>
  </si>
  <si>
    <t xml:space="preserve">      就业管理事务</t>
  </si>
  <si>
    <t xml:space="preserve">      社会保险业务管理事务</t>
  </si>
  <si>
    <t xml:space="preserve">      社会保险经办机构</t>
  </si>
  <si>
    <t xml:space="preserve">      劳动关系和维权</t>
  </si>
  <si>
    <t xml:space="preserve">      其他人力资源和社会保障管理事务支出</t>
  </si>
  <si>
    <t xml:space="preserve">    民政管理事务</t>
  </si>
  <si>
    <t xml:space="preserve">      民间组织管理</t>
  </si>
  <si>
    <t xml:space="preserve">      行政区划和地名管理</t>
  </si>
  <si>
    <t xml:space="preserve">      基层政权和社区建设</t>
  </si>
  <si>
    <t xml:space="preserve">      其他民政管理事务支出</t>
  </si>
  <si>
    <t xml:space="preserve">    行政事业单位离退休</t>
  </si>
  <si>
    <t xml:space="preserve">      归口管理的行政单位离退休</t>
  </si>
  <si>
    <t xml:space="preserve">      事业单位离退休</t>
  </si>
  <si>
    <t xml:space="preserve">      机关事业单位基本养老保险缴费支出</t>
  </si>
  <si>
    <t xml:space="preserve">      机关事业单位职业年金缴费支出</t>
  </si>
  <si>
    <t xml:space="preserve">      对机关事业单位基本养老保险基金的补助</t>
  </si>
  <si>
    <t xml:space="preserve">    企业改革补助</t>
  </si>
  <si>
    <t xml:space="preserve">      其他企业改革发展补助</t>
  </si>
  <si>
    <t xml:space="preserve">    就业补助</t>
  </si>
  <si>
    <t xml:space="preserve">      就业创业服务支出</t>
  </si>
  <si>
    <t xml:space="preserve">      职业培训补贴</t>
  </si>
  <si>
    <t xml:space="preserve">      职业技能鉴定补贴</t>
  </si>
  <si>
    <t xml:space="preserve">      高技能人才培养补助</t>
  </si>
  <si>
    <t xml:space="preserve">      求职创业补贴</t>
  </si>
  <si>
    <t xml:space="preserve">      其他就业补助支出</t>
  </si>
  <si>
    <t xml:space="preserve">    抚恤</t>
  </si>
  <si>
    <t xml:space="preserve">      死亡抚恤</t>
  </si>
  <si>
    <t xml:space="preserve">      在乡复员、退伍军人生活补助</t>
  </si>
  <si>
    <t xml:space="preserve">      优抚事业单位支出</t>
  </si>
  <si>
    <t xml:space="preserve">      义务兵有待</t>
  </si>
  <si>
    <t xml:space="preserve">      农村籍退役士兵老年生活补助</t>
  </si>
  <si>
    <t xml:space="preserve">      其他优抚支出</t>
  </si>
  <si>
    <t xml:space="preserve">    退役安置</t>
  </si>
  <si>
    <t xml:space="preserve">      退役士兵安置</t>
  </si>
  <si>
    <t xml:space="preserve">      军队移交政府离退休人员安置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</si>
  <si>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</si>
  <si>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</si>
  <si>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</si>
  <si>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</si>
  <si>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</si>
  <si>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</si>
  <si>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</si>
  <si>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殡葬</t>
  </si>
  <si>
    <t xml:space="preserve">      社会福利事业单位</t>
  </si>
  <si>
    <t xml:space="preserve">      其他社会福利支出</t>
  </si>
  <si>
    <t xml:space="preserve">    残疾人事业</t>
  </si>
  <si>
    <t xml:space="preserve">      机关服务</t>
  </si>
  <si>
    <t xml:space="preserve">      残疾人康复</t>
  </si>
  <si>
    <t xml:space="preserve">      残疾人生活和护理补贴</t>
  </si>
  <si>
    <t xml:space="preserve">      残疾人就业和扶贫</t>
  </si>
  <si>
    <t xml:space="preserve">      残疾人体育</t>
  </si>
  <si>
    <t xml:space="preserve">      其他残疾人事业支出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</si>
  <si>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</si>
  <si>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</si>
  <si>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</si>
  <si>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</si>
  <si>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</si>
  <si>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</si>
  <si>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农村五保供养支出</t>
  </si>
  <si>
    <t xml:space="preserve">    特困人员救助供养</t>
  </si>
  <si>
    <t xml:space="preserve">      农村特困人员救助供养支出</t>
  </si>
  <si>
    <t xml:space="preserve">    其他生活救助</t>
  </si>
  <si>
    <t xml:space="preserve">      其他城市生活救助</t>
  </si>
  <si>
    <t xml:space="preserve">      其他农村生活救助</t>
  </si>
  <si>
    <t xml:space="preserve">    财政对基本养老保险基金的补助</t>
  </si>
  <si>
    <t xml:space="preserve">      财政对城乡居民基本养老保险基金的补助</t>
  </si>
  <si>
    <t xml:space="preserve">      财政对其他基本养老保险基金的补助</t>
  </si>
  <si>
    <t xml:space="preserve">    退役军人管理事务</t>
  </si>
  <si>
    <t xml:space="preserve">      拥军优属</t>
  </si>
  <si>
    <t xml:space="preserve">    其他社会保障和就业支出</t>
  </si>
  <si>
    <t xml:space="preserve">      其他社会保障和就业支出</t>
  </si>
  <si>
    <t>八、卫生健康支出</t>
  </si>
  <si>
    <t xml:space="preserve">   卫生健康管理事务</t>
  </si>
  <si>
    <t xml:space="preserve">      其他卫生健康管理事务支出</t>
  </si>
  <si>
    <t xml:space="preserve">    公立医院</t>
  </si>
  <si>
    <t xml:space="preserve">      综合医院</t>
  </si>
  <si>
    <t xml:space="preserve">      处理医疗欠费</t>
  </si>
  <si>
    <t xml:space="preserve">      其他公立医院支出</t>
  </si>
  <si>
    <t xml:space="preserve">    基层医疗卫生机构</t>
  </si>
  <si>
    <t xml:space="preserve">      城市社区卫生机构</t>
  </si>
  <si>
    <t xml:space="preserve">      其他基层医疗卫生机构支出</t>
  </si>
  <si>
    <t xml:space="preserve">    公共卫生</t>
  </si>
  <si>
    <t xml:space="preserve">      疾病预防控制机构</t>
  </si>
  <si>
    <t xml:space="preserve">      卫生监督机构</t>
  </si>
  <si>
    <t xml:space="preserve">      妇幼保健机构</t>
  </si>
  <si>
    <t xml:space="preserve">      采供血机构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</si>
  <si>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</si>
  <si>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</si>
  <si>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</si>
  <si>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</si>
  <si>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</si>
  <si>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</si>
  <si>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</si>
  <si>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</si>
  <si>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</si>
  <si>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</si>
  <si>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</si>
  <si>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</si>
  <si>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医疗器械事务</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</si>
  <si>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</si>
  <si>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</si>
  <si>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</si>
  <si>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</si>
  <si>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</si>
  <si>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其他行政事业单位医疗</t>
  </si>
  <si>
    <t xml:space="preserve">    财政对基本医疗保险基金的补助</t>
  </si>
  <si>
    <t xml:space="preserve">      财政对城乡居民医疗保险基金的补助</t>
  </si>
  <si>
    <t xml:space="preserve">    医疗救助</t>
  </si>
  <si>
    <t xml:space="preserve">      城乡医疗救助</t>
  </si>
  <si>
    <t xml:space="preserve">      疾病应急救助</t>
  </si>
  <si>
    <t xml:space="preserve">      其他医疗保障</t>
  </si>
  <si>
    <t xml:space="preserve">    优抚对象医疗</t>
  </si>
  <si>
    <t xml:space="preserve">      优抚对象医疗救助</t>
  </si>
  <si>
    <t xml:space="preserve">      其他优抚对象医疗支出</t>
  </si>
  <si>
    <t xml:space="preserve">      其他医疗卫生与计划生育支出</t>
  </si>
  <si>
    <t>九、节能环保支出</t>
  </si>
  <si>
    <t xml:space="preserve">    环境保护管理事务</t>
  </si>
  <si>
    <t xml:space="preserve">      环境保护宣传</t>
  </si>
  <si>
    <t xml:space="preserve">      其他环境保护管理事务支出</t>
  </si>
  <si>
    <t xml:space="preserve">    环境监测与监察</t>
  </si>
  <si>
    <t xml:space="preserve">      其他环境监测与监察支出</t>
  </si>
  <si>
    <t xml:space="preserve">    污染防治</t>
  </si>
  <si>
    <t xml:space="preserve">      大气</t>
  </si>
  <si>
    <t xml:space="preserve">      水体</t>
  </si>
  <si>
    <t xml:space="preserve">      排污费安排的支出</t>
  </si>
  <si>
    <t xml:space="preserve">      其他污染防治支出</t>
  </si>
  <si>
    <t xml:space="preserve">    自然生态保护</t>
  </si>
  <si>
    <t xml:space="preserve">      农村环境保护</t>
  </si>
  <si>
    <t xml:space="preserve">    能源节约利用</t>
  </si>
  <si>
    <t xml:space="preserve">    污染减排</t>
  </si>
  <si>
    <t xml:space="preserve">      环境执法监察</t>
  </si>
  <si>
    <t xml:space="preserve">      环境监测与信息</t>
  </si>
  <si>
    <t xml:space="preserve">      减排专项支出</t>
  </si>
  <si>
    <t xml:space="preserve">    可再生能源</t>
  </si>
  <si>
    <t xml:space="preserve">    江河湖库流域治理与保护</t>
  </si>
  <si>
    <t xml:space="preserve">      其他江河湖库流域治理与保护</t>
  </si>
  <si>
    <t xml:space="preserve">    其他节能环保支出</t>
  </si>
  <si>
    <t>十、城乡社区支出</t>
  </si>
  <si>
    <t xml:space="preserve">      城乡社区管理事务</t>
  </si>
  <si>
    <t xml:space="preserve">        行政运行</t>
  </si>
  <si>
    <t xml:space="preserve">        一般行政管理事务</t>
  </si>
  <si>
    <t xml:space="preserve">        机关服务</t>
  </si>
  <si>
    <t xml:space="preserve">        城管执法</t>
  </si>
  <si>
    <t xml:space="preserve">        其他城乡社区管理事务支出</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</si>
  <si>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</si>
  <si>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</si>
  <si>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</si>
  <si>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</si>
  <si>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</si>
  <si>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城乡社区环境卫生</t>
  </si>
  <si>
    <t xml:space="preserve">        廉租住房</t>
  </si>
  <si>
    <t xml:space="preserve">      其他城乡社区支出</t>
  </si>
  <si>
    <t>十一、农林水支出</t>
  </si>
  <si>
    <t xml:space="preserve">      农业</t>
  </si>
  <si>
    <t xml:space="preserve">        事业运行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</si>
  <si>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</si>
  <si>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</si>
  <si>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</si>
  <si>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</si>
  <si>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</si>
  <si>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</si>
  <si>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防灾救灾</t>
  </si>
  <si>
    <t xml:space="preserve">        农业生产支持补贴</t>
  </si>
  <si>
    <t xml:space="preserve">        农业生产资料与技术补贴</t>
  </si>
  <si>
    <t xml:space="preserve">        农业生产保险补贴</t>
  </si>
  <si>
    <t xml:space="preserve">        农业组织化与产业化经营</t>
  </si>
  <si>
    <t xml:space="preserve">        农产品加工与促销</t>
  </si>
  <si>
    <t xml:space="preserve">        农业资源保护修复与利用</t>
  </si>
  <si>
    <t xml:space="preserve">        成品油价格改革对渔业的补贴</t>
  </si>
  <si>
    <t xml:space="preserve">        对高校毕业生到基层任职补助</t>
  </si>
  <si>
    <t xml:space="preserve">        其他农业支出</t>
  </si>
  <si>
    <t xml:space="preserve">      林业和草原</t>
  </si>
  <si>
    <t xml:space="preserve">        林业事业机构</t>
  </si>
  <si>
    <t xml:space="preserve">        森林培育</t>
  </si>
  <si>
    <t xml:space="preserve">        森林资源管理</t>
  </si>
  <si>
    <t xml:space="preserve">        森林生态效益补偿</t>
  </si>
  <si>
    <t xml:space="preserve">        湿地保护</t>
  </si>
  <si>
    <t xml:space="preserve">        防灾减灾</t>
  </si>
  <si>
    <t xml:space="preserve">        其他林业和草原支出</t>
  </si>
  <si>
    <t xml:space="preserve">      水利</t>
  </si>
  <si>
    <t xml:space="preserve">        水利工程建设</t>
  </si>
  <si>
    <t xml:space="preserve">        水利前期工作</t>
  </si>
  <si>
    <t xml:space="preserve">        水土保持</t>
  </si>
  <si>
    <t xml:space="preserve">        水资源节约管理与保护</t>
  </si>
  <si>
    <t xml:space="preserve">        防汛</t>
  </si>
  <si>
    <t xml:space="preserve">        农田水利</t>
  </si>
  <si>
    <t xml:space="preserve">        大中型水库移民后期扶持专项支出</t>
  </si>
  <si>
    <t xml:space="preserve">        水资源费安排的支出</t>
  </si>
  <si>
    <t xml:space="preserve">        其他水利支出</t>
  </si>
  <si>
    <t xml:space="preserve">      扶贫</t>
  </si>
  <si>
    <t xml:space="preserve">        农村基础设施建设</t>
  </si>
  <si>
    <t xml:space="preserve">        生产发展</t>
  </si>
  <si>
    <t xml:space="preserve">        其他扶贫支出</t>
  </si>
  <si>
    <t xml:space="preserve">      农村综合改革</t>
  </si>
  <si>
    <t xml:space="preserve">        对村级一事一议的补助</t>
  </si>
  <si>
    <t xml:space="preserve">        对村民委员会和村党支部的补助</t>
  </si>
  <si>
    <t xml:space="preserve">        其他农村综合改革支出</t>
  </si>
  <si>
    <t xml:space="preserve">      普惠金融发展支出</t>
  </si>
  <si>
    <t xml:space="preserve">        农业保险保费补贴</t>
  </si>
  <si>
    <t xml:space="preserve">      其他农林水支出</t>
  </si>
  <si>
    <t>十二、交通运输支出</t>
  </si>
  <si>
    <t xml:space="preserve">      公路水路运输</t>
  </si>
  <si>
    <t xml:space="preserve">        公路建设</t>
  </si>
  <si>
    <t xml:space="preserve">        公路养护</t>
  </si>
  <si>
    <t xml:space="preserve">        公路和运输信息化建设</t>
  </si>
  <si>
    <t xml:space="preserve">        公路和运输安全</t>
  </si>
  <si>
    <t xml:space="preserve">        公路运输管理</t>
  </si>
  <si>
    <t xml:space="preserve">        取消政府还贷二级公路收费专项支出</t>
  </si>
  <si>
    <t xml:space="preserve">        其他公路水路运输支出</t>
  </si>
  <si>
    <t xml:space="preserve">      成品油价格改革对交通运输的补贴</t>
  </si>
  <si>
    <t xml:space="preserve">        对城市公交的补贴</t>
  </si>
  <si>
    <t xml:space="preserve">        对出租车的补贴</t>
  </si>
  <si>
    <t xml:space="preserve">        成品油价格改革补贴其他支出</t>
  </si>
  <si>
    <t xml:space="preserve">      车辆购置税支出</t>
  </si>
  <si>
    <t xml:space="preserve">        车辆购置税用于公路等基础设施建设支出</t>
  </si>
  <si>
    <t xml:space="preserve">      其他交通运输支出</t>
  </si>
  <si>
    <t xml:space="preserve">        公共交通运营补助</t>
  </si>
  <si>
    <t xml:space="preserve">        其他交通运输支出</t>
  </si>
  <si>
    <t>十三、资源勘探信息等支出</t>
  </si>
  <si>
    <t xml:space="preserve">      制造业</t>
  </si>
  <si>
    <t xml:space="preserve">        其他制造业支出</t>
  </si>
  <si>
    <t xml:space="preserve">      工业和信息产业监管</t>
  </si>
  <si>
    <t xml:space="preserve">        无线电监管</t>
  </si>
  <si>
    <t xml:space="preserve">        其他工业和信息产业监管支出</t>
  </si>
  <si>
    <t xml:space="preserve">      安全生产监管</t>
  </si>
  <si>
    <t xml:space="preserve">        安全监管监察专项</t>
  </si>
  <si>
    <t xml:space="preserve">        应急救援支出</t>
  </si>
  <si>
    <t xml:space="preserve">        其他安全生产监管支出</t>
  </si>
  <si>
    <t xml:space="preserve">      国有资产监管</t>
  </si>
  <si>
    <t xml:space="preserve">        其他国有资产监管支出</t>
  </si>
  <si>
    <t xml:space="preserve">      支持中小企业发展和管理支出</t>
  </si>
  <si>
    <t xml:space="preserve">        科技型中小企业技术创新基金</t>
  </si>
  <si>
    <t xml:space="preserve">        其他支持中小企业发展和管理支出</t>
  </si>
  <si>
    <t xml:space="preserve">      其他资源勘探信息等支出</t>
  </si>
  <si>
    <t xml:space="preserve">        其他资源勘探信息等支出</t>
  </si>
  <si>
    <t>十四、商业服务业等支出</t>
  </si>
  <si>
    <t xml:space="preserve">      商业流通事务</t>
  </si>
  <si>
    <t xml:space="preserve">        其他商业流通事务支出</t>
  </si>
  <si>
    <t xml:space="preserve">      旅游业管理与服务支出</t>
  </si>
  <si>
    <t xml:space="preserve">        旅游宣传</t>
  </si>
  <si>
    <t xml:space="preserve">        其他旅游业管理与服务支出</t>
  </si>
  <si>
    <t xml:space="preserve">      涉外发展服务支出</t>
  </si>
  <si>
    <t xml:space="preserve">        其他涉外发展服务支出</t>
  </si>
  <si>
    <t xml:space="preserve">      其他商业服务业等支出</t>
  </si>
  <si>
    <t xml:space="preserve">        其他商业服务业等支出</t>
  </si>
  <si>
    <t>十五、金融支出</t>
  </si>
  <si>
    <t xml:space="preserve">      其他金融发展支出</t>
  </si>
  <si>
    <t xml:space="preserve">      其他金融支出</t>
  </si>
  <si>
    <t>十六、援助其他地区支出</t>
  </si>
  <si>
    <t xml:space="preserve">      文化体育与传媒</t>
  </si>
  <si>
    <t xml:space="preserve">      其他支出</t>
  </si>
  <si>
    <t>十七、自然资源海洋气象等支出</t>
  </si>
  <si>
    <t xml:space="preserve">      自然资源事务等支出</t>
  </si>
  <si>
    <t xml:space="preserve">        国土资源规划及管理</t>
  </si>
  <si>
    <t xml:space="preserve">        土地资源调查</t>
  </si>
  <si>
    <t xml:space="preserve">        土地资源利用与保护</t>
  </si>
  <si>
    <t xml:space="preserve">        土地资源储备支出</t>
  </si>
  <si>
    <t xml:space="preserve">        国土整治</t>
  </si>
  <si>
    <t xml:space="preserve">        其他国土资源事务支出</t>
  </si>
  <si>
    <t xml:space="preserve">      气象事务</t>
  </si>
  <si>
    <t xml:space="preserve">        气象事业机构</t>
  </si>
  <si>
    <t xml:space="preserve">        气象信息传输及管理</t>
  </si>
  <si>
    <t xml:space="preserve">        气象服务</t>
  </si>
  <si>
    <t xml:space="preserve">        气象装备保障维护</t>
  </si>
  <si>
    <t xml:space="preserve">        其他气象事务支出</t>
  </si>
  <si>
    <t>十八、住房保障支出</t>
  </si>
  <si>
    <t xml:space="preserve">      保障性安居工程支出</t>
  </si>
  <si>
    <t xml:space="preserve">        棚户区改造</t>
  </si>
  <si>
    <t xml:space="preserve">        公共租赁住房</t>
  </si>
  <si>
    <t xml:space="preserve">        保障性住房租金补贴</t>
  </si>
  <si>
    <t xml:space="preserve">        其他保障性住安居工程支出</t>
  </si>
  <si>
    <t xml:space="preserve">      住房改革支出</t>
  </si>
  <si>
    <t xml:space="preserve">        住房公积金</t>
  </si>
  <si>
    <t xml:space="preserve">      城乡社区住宅支出</t>
  </si>
  <si>
    <t xml:space="preserve">        其他城乡社区住宅支出</t>
  </si>
  <si>
    <t>十九、粮油物资储备支出</t>
  </si>
  <si>
    <t xml:space="preserve">      粮油事务</t>
  </si>
  <si>
    <t xml:space="preserve">        粮食风险基金</t>
  </si>
  <si>
    <t xml:space="preserve">        其他粮油事务支出</t>
  </si>
  <si>
    <t xml:space="preserve">      粮油储备</t>
  </si>
  <si>
    <t xml:space="preserve">        储备粮油补贴支出</t>
  </si>
  <si>
    <t xml:space="preserve">        储备粮油差价补贴</t>
  </si>
  <si>
    <t>二十、灾害防治及应急管理支出</t>
  </si>
  <si>
    <t xml:space="preserve">      应急管理事务</t>
  </si>
  <si>
    <t xml:space="preserve">        安全监管</t>
  </si>
  <si>
    <t xml:space="preserve">        其他应急管理事务支出</t>
  </si>
  <si>
    <t xml:space="preserve">      消防事务</t>
  </si>
  <si>
    <t xml:space="preserve">        其他消防事务支出</t>
  </si>
  <si>
    <t xml:space="preserve">      自然灾害救灾及恢复重建支出</t>
  </si>
  <si>
    <t xml:space="preserve">        中央自然灾害生活补助</t>
  </si>
  <si>
    <t>二十一、预备费</t>
  </si>
  <si>
    <t>二十二、其他支出</t>
  </si>
  <si>
    <t xml:space="preserve">        其他支出</t>
  </si>
  <si>
    <t>二十三、债务付息支出</t>
  </si>
  <si>
    <t xml:space="preserve">        地方政府一般债券付息支出</t>
  </si>
  <si>
    <t>二十四、债务发行费用支出</t>
  </si>
  <si>
    <t xml:space="preserve">        一般债务发行费用支出</t>
  </si>
  <si>
    <t>（二）转移性支出</t>
  </si>
  <si>
    <t>一、上解上级支出</t>
  </si>
  <si>
    <t>二、年终项目结余结转</t>
  </si>
  <si>
    <t>三、安排预算稳定调节基金</t>
  </si>
  <si>
    <t>（三）债务还本支出</t>
  </si>
  <si>
    <t>一、地方政府一般债券还本支出</t>
  </si>
  <si>
    <t>二、地方政府其他一般债务还本支出</t>
  </si>
  <si>
    <t>表5</t>
  </si>
  <si>
    <t>2021年佛山市三水区芦苞镇一般公共预算支出表
（按政府预算经济分类）</t>
  </si>
  <si>
    <t>2021年预算数</t>
  </si>
  <si>
    <t>2021年执行数</t>
  </si>
  <si>
    <t>合计</t>
  </si>
  <si>
    <t>一、街道支出</t>
  </si>
  <si>
    <t>基本支出</t>
  </si>
  <si>
    <t xml:space="preserve">    机关工资福利支出</t>
  </si>
  <si>
    <t xml:space="preserve">    机关商品和服务支出</t>
  </si>
  <si>
    <t xml:space="preserve">    机关资本性支出（一）</t>
  </si>
  <si>
    <t xml:space="preserve">    机关资本性支出（二） </t>
  </si>
  <si>
    <t xml:space="preserve">    对事业单位经常性补助</t>
  </si>
  <si>
    <t xml:space="preserve">    对事业单位资本性补助</t>
  </si>
  <si>
    <t xml:space="preserve">    对企业补助</t>
  </si>
  <si>
    <t xml:space="preserve">    对个人和家庭的补助</t>
  </si>
  <si>
    <t xml:space="preserve">    对社会保障补助</t>
  </si>
  <si>
    <t xml:space="preserve">    其他支出</t>
  </si>
  <si>
    <t>项目支出</t>
  </si>
  <si>
    <t>债务付息支出</t>
  </si>
  <si>
    <t xml:space="preserve">    债务利息及费用支出</t>
  </si>
  <si>
    <t xml:space="preserve">        国内债务付息</t>
  </si>
  <si>
    <t>债务发行费支出</t>
  </si>
  <si>
    <t>二、对下级税收返还及转移支付</t>
  </si>
  <si>
    <t>三、上解上级支出</t>
  </si>
  <si>
    <t xml:space="preserve">    转移性支出</t>
  </si>
  <si>
    <t xml:space="preserve">        上下级政府间转移性支出</t>
  </si>
  <si>
    <t>四、援助其他地区支出</t>
  </si>
  <si>
    <t>五、预备费</t>
  </si>
  <si>
    <t>六、债务还本支出</t>
  </si>
  <si>
    <t>七、安排预算稳定调节基金</t>
  </si>
  <si>
    <t>八、项目结余结余结转</t>
  </si>
  <si>
    <t>表6</t>
  </si>
  <si>
    <t>2021年佛山市三水区芦苞镇一般公共预算基本支出表
（按政府预算经济分类）</t>
  </si>
  <si>
    <t>基本支出（合计）</t>
  </si>
  <si>
    <t xml:space="preserve">        工资津补贴</t>
  </si>
  <si>
    <t xml:space="preserve">        社会保障缴费</t>
  </si>
  <si>
    <t xml:space="preserve">        其他工资福利支出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</si>
  <si>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</si>
  <si>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</si>
  <si>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</si>
  <si>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</si>
  <si>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</si>
  <si>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</si>
  <si>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</si>
  <si>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</si>
  <si>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</si>
  <si>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</si>
  <si>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房屋建筑物购建</t>
  </si>
  <si>
    <t>基础设施建设</t>
  </si>
  <si>
    <t>公务用车购置</t>
  </si>
  <si>
    <t>设备购置</t>
  </si>
  <si>
    <t>大型修缮</t>
  </si>
  <si>
    <t>其他资本性支出</t>
  </si>
  <si>
    <t>土地征迁补偿和安置支出</t>
  </si>
  <si>
    <t>工资福利支出</t>
  </si>
  <si>
    <t>商品和服务支出</t>
  </si>
  <si>
    <t>资本性支出（一）</t>
  </si>
  <si>
    <t>资本性支出（二）</t>
  </si>
  <si>
    <t>利息补贴</t>
  </si>
  <si>
    <t>其他对企业补助</t>
  </si>
  <si>
    <t>社会福利和救助</t>
  </si>
  <si>
    <t>助学金</t>
  </si>
  <si>
    <t>个人农业生产生产补贴</t>
  </si>
  <si>
    <t>离退休费</t>
  </si>
  <si>
    <t>其他对个人和家庭的补助支出</t>
  </si>
  <si>
    <t>对社会保险基金补助</t>
  </si>
  <si>
    <t>国家赔偿费用支出</t>
  </si>
  <si>
    <t>其他支出</t>
  </si>
  <si>
    <t>表7</t>
  </si>
  <si>
    <t>2021年佛山市三水区芦苞镇一般公共预算“三公”经费执行情况表</t>
  </si>
  <si>
    <t>2020年决算数</t>
  </si>
  <si>
    <t xml:space="preserve">  “三公”经费</t>
  </si>
  <si>
    <t xml:space="preserve">         其中：（一）因公出国（境）支出</t>
  </si>
  <si>
    <t xml:space="preserve">               （二）公务用车购置及运行维护支出</t>
  </si>
  <si>
    <t xml:space="preserve">                     1.公务用车购置</t>
  </si>
  <si>
    <t xml:space="preserve">                     2.公务用车运行维护费</t>
  </si>
  <si>
    <t xml:space="preserve">               （三）公务接待费支出</t>
  </si>
  <si>
    <t>表8</t>
  </si>
  <si>
    <t>2021年佛山市三水区芦苞镇政府性基金收支执行情况表</t>
  </si>
  <si>
    <t>项     目</t>
  </si>
  <si>
    <t>一、本年收入</t>
  </si>
  <si>
    <t xml:space="preserve"> 1、新型墙体材料专项基金收入</t>
  </si>
  <si>
    <t xml:space="preserve"> 2、农业土地开发资金收入</t>
  </si>
  <si>
    <t xml:space="preserve"> 3、国有土地使用权出让收入</t>
  </si>
  <si>
    <t xml:space="preserve">   土地出让价款收入</t>
  </si>
  <si>
    <t xml:space="preserve">   补缴的土地价款</t>
  </si>
  <si>
    <t xml:space="preserve">   缴纳新增建设用地土地有偿使用费</t>
  </si>
  <si>
    <t xml:space="preserve">   其他土地出让收入</t>
  </si>
  <si>
    <t xml:space="preserve"> 4、国有土地收益基金收入</t>
  </si>
  <si>
    <t xml:space="preserve"> 5、城市基础设施配套费收入</t>
  </si>
  <si>
    <t xml:space="preserve"> 6、污水处理费收入</t>
  </si>
  <si>
    <t xml:space="preserve"> 7、其他政府性基金收入</t>
  </si>
  <si>
    <t xml:space="preserve"> 3、债务收入</t>
  </si>
  <si>
    <t xml:space="preserve"> 4、上年结余结转</t>
  </si>
  <si>
    <t>三、本年支出</t>
  </si>
  <si>
    <t>（一）文化体育与传媒支出</t>
  </si>
  <si>
    <t>（二）社会保障和就业支出</t>
  </si>
  <si>
    <t>（三）城乡社区支出</t>
  </si>
  <si>
    <t xml:space="preserve"> 1、国有土地使用权出让收入及对应专项债务收入安排的支出</t>
  </si>
  <si>
    <t xml:space="preserve">   征地和拆迁补偿支出</t>
  </si>
  <si>
    <t xml:space="preserve">   土地开发支出</t>
  </si>
  <si>
    <t xml:space="preserve">   城市建设支出</t>
  </si>
  <si>
    <t xml:space="preserve">   补助被征地农民支出</t>
  </si>
  <si>
    <t xml:space="preserve">   支付破产或改制企业职工安置费</t>
  </si>
  <si>
    <t xml:space="preserve">   其他国有土地使用权出让收入安排的支出</t>
  </si>
  <si>
    <t xml:space="preserve"> 2、国有土地收益基金及对应专项债务收入安排的支出</t>
  </si>
  <si>
    <t xml:space="preserve"> 3、农业土地开发资金安排的支出</t>
  </si>
  <si>
    <t xml:space="preserve"> 4、城市基础设施配套费安排的支出</t>
  </si>
  <si>
    <t xml:space="preserve">   城市公共设施</t>
  </si>
  <si>
    <t xml:space="preserve">   城市环境卫生</t>
  </si>
  <si>
    <t xml:space="preserve">   其他城市基础设施配套费安排的支出</t>
  </si>
  <si>
    <t xml:space="preserve"> 5、污水处理费安排的支出</t>
  </si>
  <si>
    <t xml:space="preserve">   污水处理设施建设和运营</t>
  </si>
  <si>
    <t xml:space="preserve">   代征手续费</t>
  </si>
  <si>
    <t xml:space="preserve">   其他污水处理费安排的支出</t>
  </si>
  <si>
    <t xml:space="preserve"> 6、土地储备专项债券收入安排的支出</t>
  </si>
  <si>
    <t xml:space="preserve"> 7、污水处理费对应专项债务收入安排的支出</t>
  </si>
  <si>
    <t>（四）农林水支出</t>
  </si>
  <si>
    <t>（五）资源勘探电力信息等支出</t>
  </si>
  <si>
    <t>（六）其他支出</t>
  </si>
  <si>
    <t xml:space="preserve"> 1、其他政府性基金及对应专项债务收入安排的支出</t>
  </si>
  <si>
    <t xml:space="preserve">   其他地方自行试点项目收益专项债券收入安排的支出</t>
  </si>
  <si>
    <t>（七）债务付息支出</t>
  </si>
  <si>
    <t>（八）债务发行费支出</t>
  </si>
  <si>
    <t>四、债务还本支出</t>
  </si>
  <si>
    <t>五、转移性支出</t>
  </si>
  <si>
    <t xml:space="preserve"> 1、政府性基金上解支出</t>
  </si>
  <si>
    <t xml:space="preserve"> 2、调出资金</t>
  </si>
  <si>
    <t xml:space="preserve">   国有土地使用权出让收入结余</t>
  </si>
  <si>
    <t xml:space="preserve">   其他政府性基金结余</t>
  </si>
  <si>
    <t xml:space="preserve"> 3、年终结余结转</t>
  </si>
  <si>
    <t>表9</t>
  </si>
  <si>
    <t>2021年佛山市三水区芦苞镇一般公共预算及政府性基金预算重点专项支出项目执行情况表</t>
  </si>
  <si>
    <t>一般公共预算</t>
  </si>
  <si>
    <t>基金预算</t>
  </si>
  <si>
    <t>一般公共预算及政府性基金预算主要项目</t>
  </si>
  <si>
    <t>债务还本支出</t>
  </si>
  <si>
    <t>征地拆迁补偿和青苗补偿费</t>
  </si>
  <si>
    <t>债券支出</t>
  </si>
  <si>
    <t>乡村振兴工程</t>
  </si>
  <si>
    <t>在建工程</t>
  </si>
  <si>
    <t>外包环卫保洁及绿化养护费用</t>
  </si>
  <si>
    <t>税收分成上解</t>
  </si>
  <si>
    <t>教育经费上解</t>
  </si>
  <si>
    <t>公安经费上解</t>
  </si>
  <si>
    <t>投资公司注资款</t>
  </si>
  <si>
    <t>表10</t>
  </si>
  <si>
    <t>2021年佛山市三水区芦苞镇国有资本经营预算收入执行情况表</t>
  </si>
  <si>
    <t>完成年初
预算%</t>
  </si>
  <si>
    <t>完成调整
预算数％</t>
  </si>
  <si>
    <t>2021年执行数与
2020年决算数对比增（减）%</t>
  </si>
  <si>
    <t>一、国有资本经营预算收入</t>
  </si>
  <si>
    <t>（一）利润收入</t>
  </si>
  <si>
    <t xml:space="preserve">   其中：其他国有资本经营预算企业利润收入</t>
  </si>
  <si>
    <t>（二）股利、股息收入</t>
  </si>
  <si>
    <t>（三）产权转让收入</t>
  </si>
  <si>
    <t>（四）清算收入</t>
  </si>
  <si>
    <t>（五）其他国有资本经营收入</t>
  </si>
  <si>
    <t>国有资本经营预算转移支付收入</t>
  </si>
  <si>
    <t>本年收入合计</t>
  </si>
  <si>
    <t>上年结转</t>
  </si>
  <si>
    <t>表11</t>
  </si>
  <si>
    <t>2021年佛山市三水区芦苞镇国有资本经营预算支出执行情况表</t>
  </si>
  <si>
    <t>一、三水区直属国有资本经营预算支出</t>
  </si>
  <si>
    <t>（一）解决问题历史问题及改革成本支出</t>
  </si>
  <si>
    <t xml:space="preserve">   其他解决历史遗留问题及改革成本支出</t>
  </si>
  <si>
    <t>（二）国有企业资本金注入</t>
  </si>
  <si>
    <t>（三）国有企业政策性补贴</t>
  </si>
  <si>
    <t>（四）金融国有资本经营预算支出</t>
  </si>
  <si>
    <t>（五）其他国有资本经营预算支出</t>
  </si>
  <si>
    <t>二、转移性支出</t>
  </si>
  <si>
    <t>（一）国有资本经营预算转移支出</t>
  </si>
  <si>
    <t>（二）调出资金</t>
  </si>
  <si>
    <t>本年支出合计</t>
  </si>
  <si>
    <t>结转下年</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</si>
</sst>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0_ "/>
    <numFmt numFmtId="179" formatCode="#,##0.00_);[Red]\(#,##0.00\)"/>
    <numFmt numFmtId="180" formatCode="#,##0_);[Red]\(#,##0\)"/>
    <numFmt numFmtId="181" formatCode="0_ "/>
    <numFmt numFmtId="182" formatCode="0.0_ "/>
  </numFmts>
  <fonts count="71">
    <font>
      <sz val="11"/>
      <color theme="1"/>
      <name val="Calibri"/>
      <family val="0"/>
    </font>
    <font>
      <sz val="11"/>
      <name val="宋体"/>
      <family val="0"/>
    </font>
    <font>
      <sz val="12"/>
      <name val="宋体"/>
      <family val="0"/>
    </font>
    <font>
      <sz val="10"/>
      <name val="宋体"/>
      <family val="0"/>
    </font>
    <font>
      <sz val="9"/>
      <name val="宋体"/>
      <family val="0"/>
    </font>
    <font>
      <sz val="16"/>
      <color indexed="8"/>
      <name val="方正小标宋简体"/>
      <family val="0"/>
    </font>
    <font>
      <b/>
      <sz val="9"/>
      <name val="宋体"/>
      <family val="0"/>
    </font>
    <font>
      <b/>
      <sz val="10"/>
      <name val="宋体"/>
      <family val="0"/>
    </font>
    <font>
      <sz val="10"/>
      <name val="Arial"/>
      <family val="2"/>
    </font>
    <font>
      <sz val="16"/>
      <name val="方正小标宋简体"/>
      <family val="0"/>
    </font>
    <font>
      <b/>
      <sz val="12"/>
      <name val="宋体"/>
      <family val="0"/>
    </font>
    <font>
      <sz val="10"/>
      <color indexed="8"/>
      <name val="宋体"/>
      <family val="0"/>
    </font>
    <font>
      <b/>
      <sz val="10"/>
      <color indexed="8"/>
      <name val="宋体"/>
      <family val="0"/>
    </font>
    <font>
      <sz val="11"/>
      <color indexed="8"/>
      <name val="宋体"/>
      <family val="0"/>
    </font>
    <font>
      <b/>
      <sz val="11"/>
      <color indexed="8"/>
      <name val="宋体"/>
      <family val="0"/>
    </font>
    <font>
      <sz val="11"/>
      <color indexed="8"/>
      <name val="黑体"/>
      <family val="3"/>
    </font>
    <font>
      <b/>
      <sz val="16"/>
      <name val="宋体"/>
      <family val="0"/>
    </font>
    <font>
      <sz val="18"/>
      <name val="方正小标宋简体"/>
      <family val="0"/>
    </font>
    <font>
      <sz val="14"/>
      <name val="宋体"/>
      <family val="0"/>
    </font>
    <font>
      <sz val="14"/>
      <name val="黑体"/>
      <family val="3"/>
    </font>
    <font>
      <sz val="14"/>
      <name val="仿宋_GB2312"/>
      <family val="3"/>
    </font>
    <font>
      <sz val="16"/>
      <name val="黑体"/>
      <family val="3"/>
    </font>
    <font>
      <sz val="20"/>
      <name val="方正小标宋简体"/>
      <family val="0"/>
    </font>
    <font>
      <b/>
      <sz val="14"/>
      <name val="Times New Roman"/>
      <family val="1"/>
    </font>
    <font>
      <sz val="11"/>
      <color indexed="62"/>
      <name val="宋体"/>
      <family val="0"/>
    </font>
    <font>
      <sz val="11"/>
      <color indexed="16"/>
      <name val="宋体"/>
      <family val="0"/>
    </font>
    <font>
      <sz val="12"/>
      <name val="Times New Roman"/>
      <family val="1"/>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b/>
      <sz val="10"/>
      <name val="Calibri"/>
      <family val="0"/>
    </font>
    <font>
      <sz val="10"/>
      <name val="Calibri"/>
      <family val="0"/>
    </font>
    <font>
      <sz val="11"/>
      <name val="Calibri"/>
      <family val="0"/>
    </font>
    <font>
      <sz val="11"/>
      <color theme="1"/>
      <name val="宋体"/>
      <family val="0"/>
    </font>
    <font>
      <sz val="10"/>
      <color theme="1"/>
      <name val="Calibri"/>
      <family val="0"/>
    </font>
    <font>
      <sz val="10"/>
      <color theme="1"/>
      <name val="宋体"/>
      <family val="0"/>
    </font>
    <font>
      <sz val="11"/>
      <color theme="1"/>
      <name val="黑体"/>
      <family val="3"/>
    </font>
    <font>
      <b/>
      <sz val="10"/>
      <color theme="1"/>
      <name val="Calibri"/>
      <family val="0"/>
    </font>
    <font>
      <b/>
      <sz val="10"/>
      <color theme="1"/>
      <name val="宋体"/>
      <family val="0"/>
    </font>
    <font>
      <b/>
      <sz val="10"/>
      <color indexed="8"/>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border>
    <border>
      <left style="thin"/>
      <right style="thin"/>
      <top/>
      <bottom style="thin"/>
    </border>
  </borders>
  <cellStyleXfs count="7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42" fontId="0" fillId="0" borderId="0" applyFont="0" applyFill="0" applyBorder="0" applyAlignment="0" applyProtection="0"/>
    <xf numFmtId="0" fontId="2" fillId="0" borderId="0">
      <alignment/>
      <protection/>
    </xf>
    <xf numFmtId="0" fontId="0" fillId="2" borderId="0" applyNumberFormat="0" applyBorder="0" applyAlignment="0" applyProtection="0"/>
    <xf numFmtId="0" fontId="4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43" fillId="5" borderId="0" applyNumberFormat="0" applyBorder="0" applyAlignment="0" applyProtection="0"/>
    <xf numFmtId="43" fontId="0" fillId="0" borderId="0" applyFont="0" applyFill="0" applyBorder="0" applyAlignment="0" applyProtection="0"/>
    <xf numFmtId="0" fontId="26" fillId="0" borderId="0">
      <alignment/>
      <protection/>
    </xf>
    <xf numFmtId="0" fontId="44" fillId="6" borderId="0" applyNumberFormat="0" applyBorder="0" applyAlignment="0" applyProtection="0"/>
    <xf numFmtId="0" fontId="45" fillId="0" borderId="0" applyNumberFormat="0" applyFill="0" applyBorder="0" applyAlignment="0" applyProtection="0"/>
    <xf numFmtId="9" fontId="0" fillId="0" borderId="0" applyFont="0" applyFill="0" applyBorder="0" applyAlignment="0" applyProtection="0"/>
    <xf numFmtId="0" fontId="2" fillId="0" borderId="0">
      <alignment vertical="center"/>
      <protection/>
    </xf>
    <xf numFmtId="0" fontId="46" fillId="0" borderId="0" applyNumberFormat="0" applyFill="0" applyBorder="0" applyAlignment="0" applyProtection="0"/>
    <xf numFmtId="0" fontId="0" fillId="7" borderId="2" applyNumberFormat="0" applyFont="0" applyAlignment="0" applyProtection="0"/>
    <xf numFmtId="0" fontId="44" fillId="8"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3" applyNumberFormat="0" applyFill="0" applyAlignment="0" applyProtection="0"/>
    <xf numFmtId="0" fontId="52" fillId="0" borderId="3" applyNumberFormat="0" applyFill="0" applyAlignment="0" applyProtection="0"/>
    <xf numFmtId="0" fontId="2" fillId="0" borderId="0">
      <alignment/>
      <protection/>
    </xf>
    <xf numFmtId="0" fontId="44" fillId="9" borderId="0" applyNumberFormat="0" applyBorder="0" applyAlignment="0" applyProtection="0"/>
    <xf numFmtId="0" fontId="47" fillId="0" borderId="4" applyNumberFormat="0" applyFill="0" applyAlignment="0" applyProtection="0"/>
    <xf numFmtId="0" fontId="44" fillId="10" borderId="0" applyNumberFormat="0" applyBorder="0" applyAlignment="0" applyProtection="0"/>
    <xf numFmtId="0" fontId="53" fillId="11" borderId="5" applyNumberFormat="0" applyAlignment="0" applyProtection="0"/>
    <xf numFmtId="0" fontId="54" fillId="11" borderId="1" applyNumberFormat="0" applyAlignment="0" applyProtection="0"/>
    <xf numFmtId="0" fontId="55" fillId="12" borderId="6" applyNumberFormat="0" applyAlignment="0" applyProtection="0"/>
    <xf numFmtId="0" fontId="0" fillId="13" borderId="0" applyNumberFormat="0" applyBorder="0" applyAlignment="0" applyProtection="0"/>
    <xf numFmtId="0" fontId="44" fillId="14" borderId="0" applyNumberFormat="0" applyBorder="0" applyAlignment="0" applyProtection="0"/>
    <xf numFmtId="0" fontId="56" fillId="0" borderId="7" applyNumberFormat="0" applyFill="0" applyAlignment="0" applyProtection="0"/>
    <xf numFmtId="0" fontId="57" fillId="0" borderId="8" applyNumberFormat="0" applyFill="0" applyAlignment="0" applyProtection="0"/>
    <xf numFmtId="0" fontId="58" fillId="15" borderId="0" applyNumberFormat="0" applyBorder="0" applyAlignment="0" applyProtection="0"/>
    <xf numFmtId="0" fontId="26" fillId="0" borderId="0">
      <alignment/>
      <protection/>
    </xf>
    <xf numFmtId="0" fontId="2" fillId="0" borderId="0">
      <alignment vertical="center"/>
      <protection/>
    </xf>
    <xf numFmtId="0" fontId="59" fillId="16" borderId="0" applyNumberFormat="0" applyBorder="0" applyAlignment="0" applyProtection="0"/>
    <xf numFmtId="0" fontId="0" fillId="17" borderId="0" applyNumberFormat="0" applyBorder="0" applyAlignment="0" applyProtection="0"/>
    <xf numFmtId="0" fontId="4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43" fontId="26" fillId="0" borderId="0" applyFont="0" applyFill="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0" borderId="0">
      <alignment/>
      <protection/>
    </xf>
    <xf numFmtId="0" fontId="44" fillId="27" borderId="0" applyNumberFormat="0" applyBorder="0" applyAlignment="0" applyProtection="0"/>
    <xf numFmtId="0" fontId="0"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0" fillId="31" borderId="0" applyNumberFormat="0" applyBorder="0" applyAlignment="0" applyProtection="0"/>
    <xf numFmtId="0" fontId="44" fillId="32" borderId="0" applyNumberFormat="0" applyBorder="0" applyAlignment="0" applyProtection="0"/>
    <xf numFmtId="0" fontId="26" fillId="0" borderId="0">
      <alignment/>
      <protection/>
    </xf>
    <xf numFmtId="0" fontId="26" fillId="0" borderId="0">
      <alignment/>
      <protection/>
    </xf>
    <xf numFmtId="43" fontId="2" fillId="0" borderId="0" applyFont="0" applyFill="0" applyBorder="0" applyAlignment="0" applyProtection="0"/>
    <xf numFmtId="0" fontId="2" fillId="0" borderId="0">
      <alignment/>
      <protection/>
    </xf>
    <xf numFmtId="0" fontId="2" fillId="0" borderId="0">
      <alignment vertical="center"/>
      <protection/>
    </xf>
    <xf numFmtId="0" fontId="26" fillId="0" borderId="0">
      <alignment/>
      <protection/>
    </xf>
  </cellStyleXfs>
  <cellXfs count="201">
    <xf numFmtId="0" fontId="0" fillId="0" borderId="0" xfId="0" applyFont="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4" fillId="0" borderId="0" xfId="0" applyFont="1" applyFill="1" applyBorder="1" applyAlignment="1">
      <alignment horizontal="right" vertical="center"/>
    </xf>
    <xf numFmtId="0" fontId="4" fillId="0" borderId="0" xfId="0" applyFont="1" applyFill="1" applyAlignment="1">
      <alignment horizontal="right" vertical="center"/>
    </xf>
    <xf numFmtId="0" fontId="3" fillId="0" borderId="0" xfId="0" applyFont="1" applyFill="1" applyBorder="1" applyAlignment="1">
      <alignment horizontal="right" vertical="center"/>
    </xf>
    <xf numFmtId="0" fontId="5" fillId="0" borderId="0" xfId="16" applyFont="1" applyAlignment="1">
      <alignment horizontal="center" vertical="center"/>
      <protection/>
    </xf>
    <xf numFmtId="0" fontId="6" fillId="0" borderId="0" xfId="16" applyFont="1" applyAlignment="1">
      <alignment horizontal="left" vertical="center"/>
      <protection/>
    </xf>
    <xf numFmtId="0" fontId="6" fillId="0" borderId="0" xfId="16" applyFont="1" applyAlignment="1">
      <alignment horizontal="right" vertical="center"/>
      <protection/>
    </xf>
    <xf numFmtId="0" fontId="3" fillId="0" borderId="0" xfId="16" applyFont="1" applyAlignment="1">
      <alignment horizontal="right" vertical="center"/>
      <protection/>
    </xf>
    <xf numFmtId="0" fontId="7" fillId="0" borderId="9" xfId="0" applyFont="1" applyFill="1" applyBorder="1" applyAlignment="1">
      <alignment horizontal="center" vertical="center"/>
    </xf>
    <xf numFmtId="176" fontId="7" fillId="0" borderId="9" xfId="0" applyNumberFormat="1" applyFont="1" applyFill="1" applyBorder="1" applyAlignment="1">
      <alignment horizontal="center" vertical="center" wrapText="1"/>
    </xf>
    <xf numFmtId="0" fontId="7" fillId="0" borderId="9" xfId="16" applyFont="1" applyBorder="1" applyAlignment="1">
      <alignment vertical="center"/>
      <protection/>
    </xf>
    <xf numFmtId="176" fontId="7" fillId="0" borderId="9" xfId="16" applyNumberFormat="1" applyFont="1" applyBorder="1" applyAlignment="1">
      <alignment vertical="center"/>
      <protection/>
    </xf>
    <xf numFmtId="177" fontId="7" fillId="0" borderId="9" xfId="16" applyNumberFormat="1" applyFont="1" applyBorder="1" applyAlignment="1">
      <alignment vertical="center"/>
      <protection/>
    </xf>
    <xf numFmtId="0" fontId="3" fillId="0" borderId="9" xfId="16" applyFont="1" applyFill="1" applyBorder="1" applyAlignment="1">
      <alignment horizontal="left" vertical="center" wrapText="1"/>
      <protection/>
    </xf>
    <xf numFmtId="176" fontId="3" fillId="0" borderId="9" xfId="16" applyNumberFormat="1" applyFont="1" applyBorder="1" applyAlignment="1">
      <alignment vertical="center"/>
      <protection/>
    </xf>
    <xf numFmtId="177" fontId="3" fillId="0" borderId="9" xfId="16" applyNumberFormat="1" applyFont="1" applyBorder="1" applyAlignment="1">
      <alignment vertical="center"/>
      <protection/>
    </xf>
    <xf numFmtId="0" fontId="7" fillId="0" borderId="9" xfId="16" applyFont="1" applyBorder="1" applyAlignment="1">
      <alignment horizontal="center" vertical="center"/>
      <protection/>
    </xf>
    <xf numFmtId="176" fontId="7" fillId="0" borderId="9" xfId="0" applyNumberFormat="1" applyFont="1" applyFill="1" applyBorder="1" applyAlignment="1">
      <alignment vertical="center"/>
    </xf>
    <xf numFmtId="177" fontId="7" fillId="0" borderId="9" xfId="0" applyNumberFormat="1" applyFont="1" applyFill="1" applyBorder="1" applyAlignment="1">
      <alignment vertical="center"/>
    </xf>
    <xf numFmtId="0" fontId="3" fillId="0" borderId="9" xfId="16" applyFont="1" applyBorder="1" applyAlignment="1">
      <alignment vertical="center"/>
      <protection/>
    </xf>
    <xf numFmtId="0" fontId="3" fillId="0" borderId="9" xfId="16" applyFont="1" applyBorder="1" applyAlignment="1">
      <alignment horizontal="left" vertical="center" indent="1"/>
      <protection/>
    </xf>
    <xf numFmtId="0" fontId="60" fillId="0" borderId="0" xfId="0" applyFont="1" applyFill="1" applyBorder="1" applyAlignment="1">
      <alignment vertical="center"/>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0" borderId="0" xfId="0" applyFont="1" applyFill="1" applyBorder="1" applyAlignment="1">
      <alignment horizontal="center" vertical="center" wrapText="1"/>
    </xf>
    <xf numFmtId="0" fontId="62" fillId="0" borderId="0" xfId="0" applyFont="1" applyFill="1" applyBorder="1" applyAlignment="1">
      <alignment vertical="center" wrapText="1"/>
    </xf>
    <xf numFmtId="0" fontId="60" fillId="0" borderId="0" xfId="0" applyFont="1" applyFill="1" applyBorder="1" applyAlignment="1">
      <alignment vertical="center" wrapText="1"/>
    </xf>
    <xf numFmtId="0" fontId="8" fillId="0" borderId="0" xfId="0" applyFont="1" applyFill="1" applyBorder="1" applyAlignment="1">
      <alignment/>
    </xf>
    <xf numFmtId="0" fontId="63" fillId="0" borderId="0" xfId="38" applyFont="1" applyFill="1" applyAlignment="1">
      <alignment horizontal="right" vertical="center"/>
      <protection/>
    </xf>
    <xf numFmtId="0" fontId="9" fillId="0" borderId="0" xfId="0" applyFont="1" applyFill="1" applyAlignment="1">
      <alignment horizontal="center" vertical="center" wrapText="1"/>
    </xf>
    <xf numFmtId="0" fontId="61" fillId="0" borderId="0" xfId="0" applyFont="1" applyFill="1" applyBorder="1" applyAlignment="1">
      <alignment vertical="center" wrapText="1"/>
    </xf>
    <xf numFmtId="0" fontId="61" fillId="0" borderId="0" xfId="0" applyFont="1" applyFill="1" applyBorder="1" applyAlignment="1">
      <alignment horizontal="right" vertical="center"/>
    </xf>
    <xf numFmtId="0" fontId="61" fillId="0" borderId="9" xfId="0" applyFont="1" applyFill="1" applyBorder="1" applyAlignment="1">
      <alignment horizontal="center" vertical="center"/>
    </xf>
    <xf numFmtId="0" fontId="61" fillId="0" borderId="9" xfId="0" applyFont="1" applyFill="1" applyBorder="1" applyAlignment="1">
      <alignment horizontal="center" vertical="center" wrapText="1"/>
    </xf>
    <xf numFmtId="0" fontId="62" fillId="0" borderId="0" xfId="0" applyFont="1" applyFill="1" applyBorder="1" applyAlignment="1">
      <alignment vertical="center"/>
    </xf>
    <xf numFmtId="176" fontId="61" fillId="0" borderId="9" xfId="16" applyNumberFormat="1" applyFont="1" applyBorder="1" applyAlignment="1">
      <alignment vertical="center"/>
      <protection/>
    </xf>
    <xf numFmtId="0" fontId="62" fillId="0" borderId="9" xfId="0" applyFont="1" applyFill="1" applyBorder="1" applyAlignment="1">
      <alignment horizontal="center" vertical="center" wrapText="1"/>
    </xf>
    <xf numFmtId="0" fontId="62" fillId="0" borderId="9" xfId="0" applyFont="1" applyFill="1" applyBorder="1" applyAlignment="1">
      <alignment vertical="center" wrapText="1"/>
    </xf>
    <xf numFmtId="176" fontId="62" fillId="0" borderId="9" xfId="0" applyNumberFormat="1" applyFont="1" applyFill="1" applyBorder="1" applyAlignment="1">
      <alignment vertical="center"/>
    </xf>
    <xf numFmtId="0" fontId="62" fillId="0" borderId="10" xfId="0" applyFont="1" applyFill="1" applyBorder="1" applyAlignment="1">
      <alignment vertical="center" wrapText="1"/>
    </xf>
    <xf numFmtId="0" fontId="62" fillId="0" borderId="0" xfId="0" applyFont="1" applyFill="1" applyBorder="1" applyAlignment="1">
      <alignment/>
    </xf>
    <xf numFmtId="0" fontId="2" fillId="0" borderId="0" xfId="0" applyFont="1" applyFill="1" applyBorder="1" applyAlignment="1">
      <alignment/>
    </xf>
    <xf numFmtId="0" fontId="6" fillId="0" borderId="0" xfId="0" applyFont="1" applyFill="1" applyBorder="1" applyAlignment="1">
      <alignment/>
    </xf>
    <xf numFmtId="0" fontId="3" fillId="0" borderId="0" xfId="0" applyFont="1" applyFill="1" applyBorder="1" applyAlignment="1">
      <alignment/>
    </xf>
    <xf numFmtId="0" fontId="10" fillId="0" borderId="0" xfId="0" applyFont="1" applyFill="1" applyBorder="1" applyAlignment="1">
      <alignment wrapText="1"/>
    </xf>
    <xf numFmtId="0" fontId="2" fillId="0" borderId="0" xfId="0" applyFont="1" applyFill="1" applyBorder="1" applyAlignment="1">
      <alignment wrapText="1"/>
    </xf>
    <xf numFmtId="0" fontId="7" fillId="0" borderId="0" xfId="0" applyFont="1" applyFill="1" applyBorder="1" applyAlignment="1">
      <alignment wrapText="1"/>
    </xf>
    <xf numFmtId="0" fontId="10" fillId="0" borderId="0" xfId="0" applyFont="1" applyFill="1" applyBorder="1" applyAlignment="1">
      <alignment/>
    </xf>
    <xf numFmtId="0" fontId="1" fillId="0" borderId="0" xfId="0" applyFont="1" applyFill="1" applyBorder="1" applyAlignment="1">
      <alignment horizontal="right" vertical="center"/>
    </xf>
    <xf numFmtId="0" fontId="6" fillId="0" borderId="0" xfId="0" applyFont="1" applyFill="1" applyBorder="1" applyAlignment="1">
      <alignment vertical="center"/>
    </xf>
    <xf numFmtId="0" fontId="7" fillId="0" borderId="0" xfId="0" applyFont="1" applyFill="1" applyBorder="1" applyAlignment="1">
      <alignment horizontal="right" vertical="center"/>
    </xf>
    <xf numFmtId="0" fontId="7"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61"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176" fontId="7" fillId="0" borderId="9" xfId="61" applyNumberFormat="1" applyFont="1" applyFill="1" applyBorder="1" applyAlignment="1">
      <alignment vertical="center"/>
    </xf>
    <xf numFmtId="177" fontId="7" fillId="0" borderId="9" xfId="0" applyNumberFormat="1" applyFont="1" applyFill="1" applyBorder="1" applyAlignment="1">
      <alignment vertical="center" wrapText="1"/>
    </xf>
    <xf numFmtId="0" fontId="3" fillId="0" borderId="9" xfId="0" applyFont="1" applyFill="1" applyBorder="1" applyAlignment="1">
      <alignment vertical="center" wrapText="1"/>
    </xf>
    <xf numFmtId="176" fontId="3" fillId="0" borderId="9" xfId="61" applyNumberFormat="1" applyFont="1" applyFill="1" applyBorder="1" applyAlignment="1">
      <alignment vertical="center"/>
    </xf>
    <xf numFmtId="177" fontId="3" fillId="0" borderId="9" xfId="0" applyNumberFormat="1" applyFont="1" applyFill="1" applyBorder="1" applyAlignment="1">
      <alignment vertical="center" wrapText="1"/>
    </xf>
    <xf numFmtId="0" fontId="7" fillId="0" borderId="9" xfId="0" applyFont="1" applyFill="1" applyBorder="1" applyAlignment="1">
      <alignment vertical="center" wrapText="1"/>
    </xf>
    <xf numFmtId="0" fontId="3" fillId="0" borderId="9" xfId="50" applyFont="1" applyFill="1" applyBorder="1" applyAlignment="1">
      <alignment vertical="center" wrapText="1"/>
      <protection/>
    </xf>
    <xf numFmtId="0" fontId="7" fillId="0" borderId="9" xfId="0" applyFont="1" applyFill="1" applyBorder="1" applyAlignment="1">
      <alignment horizontal="center" vertical="center" wrapText="1"/>
    </xf>
    <xf numFmtId="176" fontId="11" fillId="0" borderId="9" xfId="23" applyNumberFormat="1" applyFont="1" applyFill="1" applyBorder="1" applyAlignment="1">
      <alignment vertical="center"/>
    </xf>
    <xf numFmtId="176" fontId="3" fillId="0" borderId="9" xfId="0" applyNumberFormat="1" applyFont="1" applyFill="1" applyBorder="1" applyAlignment="1">
      <alignment vertical="center"/>
    </xf>
    <xf numFmtId="176" fontId="3" fillId="0" borderId="9" xfId="0" applyNumberFormat="1" applyFont="1" applyFill="1" applyBorder="1" applyAlignment="1">
      <alignment vertical="center"/>
    </xf>
    <xf numFmtId="176" fontId="12" fillId="0" borderId="9" xfId="23" applyNumberFormat="1" applyFont="1" applyFill="1" applyBorder="1" applyAlignment="1">
      <alignment vertical="center"/>
    </xf>
    <xf numFmtId="0" fontId="7" fillId="0" borderId="9" xfId="0" applyFont="1" applyFill="1" applyBorder="1" applyAlignment="1">
      <alignment vertical="center" wrapText="1"/>
    </xf>
    <xf numFmtId="178" fontId="3" fillId="0" borderId="9" xfId="28" applyNumberFormat="1" applyFont="1" applyFill="1" applyBorder="1" applyAlignment="1">
      <alignment horizontal="left" vertical="center" wrapText="1"/>
      <protection/>
    </xf>
    <xf numFmtId="178" fontId="3" fillId="0" borderId="9" xfId="28" applyNumberFormat="1" applyFont="1" applyFill="1" applyBorder="1" applyAlignment="1">
      <alignment horizontal="left" vertical="center" wrapText="1"/>
      <protection/>
    </xf>
    <xf numFmtId="0" fontId="7" fillId="0" borderId="9" xfId="0" applyFont="1" applyFill="1" applyBorder="1" applyAlignment="1">
      <alignment horizontal="left" vertical="center" wrapText="1"/>
    </xf>
    <xf numFmtId="0" fontId="0" fillId="0" borderId="0" xfId="0" applyFont="1" applyFill="1" applyBorder="1" applyAlignment="1">
      <alignment vertical="center"/>
    </xf>
    <xf numFmtId="0" fontId="0" fillId="0" borderId="0" xfId="0" applyFont="1" applyFill="1" applyAlignment="1">
      <alignment/>
    </xf>
    <xf numFmtId="0" fontId="64" fillId="0" borderId="0" xfId="0" applyFont="1" applyFill="1" applyAlignment="1">
      <alignment horizontal="right"/>
    </xf>
    <xf numFmtId="0" fontId="9" fillId="0" borderId="0" xfId="74" applyFont="1" applyFill="1" applyAlignment="1">
      <alignment horizontal="center" vertical="center"/>
      <protection/>
    </xf>
    <xf numFmtId="0" fontId="1" fillId="0" borderId="0" xfId="74" applyFont="1" applyAlignment="1">
      <alignment vertical="center"/>
      <protection/>
    </xf>
    <xf numFmtId="0" fontId="7" fillId="0" borderId="0" xfId="74" applyFont="1" applyAlignment="1">
      <alignment horizontal="right" vertical="center"/>
      <protection/>
    </xf>
    <xf numFmtId="0" fontId="57" fillId="0" borderId="9" xfId="0" applyFont="1" applyFill="1" applyBorder="1" applyAlignment="1">
      <alignment horizontal="center" vertical="center"/>
    </xf>
    <xf numFmtId="0" fontId="0" fillId="0" borderId="9" xfId="0" applyFont="1" applyFill="1" applyBorder="1" applyAlignment="1">
      <alignment vertical="center"/>
    </xf>
    <xf numFmtId="176" fontId="0" fillId="0" borderId="9" xfId="0" applyNumberFormat="1" applyFont="1" applyFill="1" applyBorder="1" applyAlignment="1">
      <alignment vertical="center"/>
    </xf>
    <xf numFmtId="0" fontId="65" fillId="0" borderId="0" xfId="0" applyFont="1" applyFill="1" applyBorder="1" applyAlignment="1">
      <alignment vertical="center" wrapText="1"/>
    </xf>
    <xf numFmtId="0" fontId="65" fillId="0" borderId="0" xfId="0" applyFont="1" applyFill="1" applyAlignment="1">
      <alignment vertical="center" wrapText="1"/>
    </xf>
    <xf numFmtId="0" fontId="65" fillId="0" borderId="0" xfId="0" applyFont="1" applyFill="1" applyBorder="1" applyAlignment="1">
      <alignment vertical="center" wrapText="1"/>
    </xf>
    <xf numFmtId="0" fontId="66" fillId="0" borderId="0" xfId="0" applyFont="1" applyFill="1" applyBorder="1" applyAlignment="1">
      <alignment vertical="center"/>
    </xf>
    <xf numFmtId="0" fontId="66" fillId="0" borderId="0" xfId="0" applyFont="1" applyFill="1" applyAlignment="1">
      <alignment vertical="center"/>
    </xf>
    <xf numFmtId="0" fontId="0" fillId="0" borderId="0" xfId="0" applyFont="1" applyFill="1" applyBorder="1" applyAlignment="1">
      <alignment horizontal="left" vertical="center" wrapText="1"/>
    </xf>
    <xf numFmtId="0" fontId="67" fillId="0" borderId="0" xfId="0" applyFont="1" applyFill="1" applyBorder="1" applyAlignment="1">
      <alignment vertical="center"/>
    </xf>
    <xf numFmtId="0" fontId="67" fillId="0" borderId="0" xfId="0" applyFont="1" applyFill="1" applyAlignment="1">
      <alignment vertical="center"/>
    </xf>
    <xf numFmtId="0" fontId="0" fillId="0" borderId="0" xfId="0" applyFont="1" applyFill="1" applyBorder="1" applyAlignment="1">
      <alignment vertical="center" wrapText="1"/>
    </xf>
    <xf numFmtId="179" fontId="2" fillId="0" borderId="0" xfId="0" applyNumberFormat="1" applyFont="1" applyFill="1" applyBorder="1" applyAlignment="1">
      <alignment vertical="center"/>
    </xf>
    <xf numFmtId="0" fontId="16" fillId="0" borderId="0" xfId="0" applyFont="1" applyFill="1" applyAlignment="1">
      <alignment horizontal="center" vertical="center" wrapText="1"/>
    </xf>
    <xf numFmtId="0" fontId="16" fillId="0" borderId="0" xfId="0" applyFont="1" applyFill="1" applyAlignment="1">
      <alignment horizontal="center" vertical="center"/>
    </xf>
    <xf numFmtId="0" fontId="16" fillId="0" borderId="0" xfId="0" applyFont="1" applyFill="1" applyBorder="1" applyAlignment="1">
      <alignment horizontal="center" vertical="center"/>
    </xf>
    <xf numFmtId="176" fontId="3" fillId="0" borderId="0" xfId="0" applyNumberFormat="1" applyFont="1" applyFill="1" applyBorder="1" applyAlignment="1">
      <alignment horizontal="right" vertical="center"/>
    </xf>
    <xf numFmtId="176" fontId="7" fillId="0" borderId="0" xfId="0" applyNumberFormat="1" applyFont="1" applyFill="1" applyBorder="1" applyAlignment="1">
      <alignment horizontal="right" vertical="center"/>
    </xf>
    <xf numFmtId="0" fontId="7" fillId="0" borderId="9" xfId="0" applyFont="1" applyFill="1" applyBorder="1" applyAlignment="1">
      <alignment horizontal="center" vertical="center"/>
    </xf>
    <xf numFmtId="179" fontId="7" fillId="0" borderId="11" xfId="0" applyNumberFormat="1" applyFont="1" applyFill="1" applyBorder="1" applyAlignment="1">
      <alignment horizontal="center" vertical="center"/>
    </xf>
    <xf numFmtId="179" fontId="7" fillId="0" borderId="12" xfId="0" applyNumberFormat="1" applyFont="1" applyFill="1" applyBorder="1" applyAlignment="1">
      <alignment horizontal="center" vertical="center"/>
    </xf>
    <xf numFmtId="0" fontId="3" fillId="0" borderId="9" xfId="0" applyFont="1" applyFill="1" applyBorder="1" applyAlignment="1">
      <alignment vertical="center"/>
    </xf>
    <xf numFmtId="180" fontId="3" fillId="0" borderId="9" xfId="0" applyNumberFormat="1" applyFont="1" applyFill="1" applyBorder="1" applyAlignment="1">
      <alignment vertical="center"/>
    </xf>
    <xf numFmtId="0" fontId="3" fillId="0" borderId="9" xfId="0" applyFont="1" applyFill="1" applyBorder="1" applyAlignment="1">
      <alignment horizontal="left" vertical="center" indent="3"/>
    </xf>
    <xf numFmtId="180" fontId="2" fillId="0" borderId="9" xfId="0" applyNumberFormat="1" applyFont="1" applyFill="1" applyBorder="1" applyAlignment="1">
      <alignment vertical="center"/>
    </xf>
    <xf numFmtId="0" fontId="3" fillId="0" borderId="0" xfId="0" applyFont="1" applyFill="1" applyAlignment="1">
      <alignment horizontal="left" vertical="center" wrapText="1"/>
    </xf>
    <xf numFmtId="0" fontId="7" fillId="0" borderId="0" xfId="0" applyFont="1" applyFill="1" applyBorder="1" applyAlignment="1">
      <alignment vertical="center"/>
    </xf>
    <xf numFmtId="0" fontId="9" fillId="0" borderId="0" xfId="0" applyFont="1" applyFill="1" applyAlignment="1">
      <alignment horizontal="center" vertical="center"/>
    </xf>
    <xf numFmtId="0" fontId="3" fillId="0" borderId="9"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7" fillId="0" borderId="0" xfId="0" applyFont="1" applyFill="1" applyAlignment="1">
      <alignment horizontal="right" vertical="center"/>
    </xf>
    <xf numFmtId="0" fontId="7" fillId="0" borderId="0" xfId="0" applyFont="1" applyFill="1" applyBorder="1" applyAlignment="1">
      <alignment horizontal="right" vertical="center"/>
    </xf>
    <xf numFmtId="179" fontId="7" fillId="0" borderId="9" xfId="0" applyNumberFormat="1" applyFont="1" applyFill="1" applyBorder="1" applyAlignment="1">
      <alignment horizontal="center" vertical="center" wrapText="1"/>
    </xf>
    <xf numFmtId="179" fontId="7" fillId="0" borderId="9" xfId="0" applyNumberFormat="1" applyFont="1" applyFill="1" applyBorder="1" applyAlignment="1">
      <alignment horizontal="center" vertical="center"/>
    </xf>
    <xf numFmtId="176" fontId="7" fillId="0" borderId="9" xfId="0" applyNumberFormat="1" applyFont="1" applyFill="1" applyBorder="1" applyAlignment="1">
      <alignment vertical="center"/>
    </xf>
    <xf numFmtId="177" fontId="7" fillId="0" borderId="9" xfId="0" applyNumberFormat="1" applyFont="1" applyFill="1" applyBorder="1" applyAlignment="1">
      <alignment vertical="center"/>
    </xf>
    <xf numFmtId="0" fontId="11" fillId="0" borderId="9" xfId="0" applyFont="1" applyFill="1" applyBorder="1" applyAlignment="1">
      <alignment vertical="center" wrapText="1"/>
    </xf>
    <xf numFmtId="177" fontId="3" fillId="0" borderId="9" xfId="0" applyNumberFormat="1" applyFont="1" applyFill="1" applyBorder="1" applyAlignment="1">
      <alignment vertical="center"/>
    </xf>
    <xf numFmtId="181" fontId="11" fillId="0" borderId="9" xfId="0" applyNumberFormat="1" applyFont="1" applyFill="1" applyBorder="1" applyAlignment="1" applyProtection="1">
      <alignment horizontal="left" vertical="center" wrapText="1"/>
      <protection locked="0"/>
    </xf>
    <xf numFmtId="182" fontId="11" fillId="0" borderId="9" xfId="0" applyNumberFormat="1" applyFont="1" applyFill="1" applyBorder="1" applyAlignment="1" applyProtection="1">
      <alignment horizontal="left" vertical="center" wrapText="1"/>
      <protection locked="0"/>
    </xf>
    <xf numFmtId="0" fontId="12" fillId="0" borderId="9" xfId="0" applyFont="1" applyFill="1" applyBorder="1" applyAlignment="1">
      <alignment horizontal="center" vertical="center" wrapText="1"/>
    </xf>
    <xf numFmtId="0" fontId="0" fillId="0" borderId="0" xfId="0" applyFont="1" applyFill="1" applyAlignment="1">
      <alignment vertical="center"/>
    </xf>
    <xf numFmtId="0" fontId="64" fillId="0" borderId="0" xfId="0" applyFont="1" applyFill="1" applyAlignment="1">
      <alignment vertical="center"/>
    </xf>
    <xf numFmtId="0" fontId="68" fillId="0" borderId="0" xfId="0" applyFont="1" applyFill="1" applyAlignment="1">
      <alignment/>
    </xf>
    <xf numFmtId="0" fontId="65" fillId="0" borderId="0" xfId="0" applyFont="1" applyFill="1" applyAlignment="1">
      <alignment/>
    </xf>
    <xf numFmtId="0" fontId="0" fillId="0" borderId="0" xfId="0" applyFont="1" applyFill="1" applyAlignment="1">
      <alignment/>
    </xf>
    <xf numFmtId="0" fontId="17" fillId="0" borderId="0" xfId="74" applyFont="1" applyAlignment="1">
      <alignment horizontal="center" vertical="center" wrapText="1"/>
      <protection/>
    </xf>
    <xf numFmtId="0" fontId="17" fillId="0" borderId="0" xfId="74" applyFont="1" applyFill="1" applyAlignment="1">
      <alignment horizontal="center" vertical="center" wrapText="1"/>
      <protection/>
    </xf>
    <xf numFmtId="0" fontId="7" fillId="0" borderId="9" xfId="74" applyFont="1" applyFill="1" applyBorder="1" applyAlignment="1">
      <alignment horizontal="center" vertical="center" wrapText="1"/>
      <protection/>
    </xf>
    <xf numFmtId="0" fontId="7" fillId="0" borderId="9" xfId="74" applyFont="1" applyBorder="1" applyAlignment="1">
      <alignment horizontal="center" vertical="center" wrapText="1"/>
      <protection/>
    </xf>
    <xf numFmtId="0" fontId="3" fillId="0" borderId="9" xfId="0" applyFont="1" applyFill="1" applyBorder="1" applyAlignment="1">
      <alignment horizontal="left" vertical="center"/>
    </xf>
    <xf numFmtId="176" fontId="3" fillId="0" borderId="9" xfId="23" applyNumberFormat="1" applyFont="1" applyFill="1" applyBorder="1" applyAlignment="1">
      <alignment vertical="center"/>
    </xf>
    <xf numFmtId="176" fontId="3" fillId="0" borderId="9" xfId="23" applyNumberFormat="1" applyFont="1" applyFill="1" applyBorder="1" applyAlignment="1">
      <alignment horizontal="right" vertical="center" shrinkToFit="1"/>
    </xf>
    <xf numFmtId="176" fontId="7" fillId="0" borderId="9" xfId="23" applyNumberFormat="1" applyFont="1" applyFill="1" applyBorder="1" applyAlignment="1">
      <alignment horizontal="right" vertical="center" shrinkToFit="1"/>
    </xf>
    <xf numFmtId="176" fontId="3" fillId="0" borderId="9" xfId="0" applyNumberFormat="1" applyFont="1" applyFill="1" applyBorder="1" applyAlignment="1">
      <alignment horizontal="center" vertical="center"/>
    </xf>
    <xf numFmtId="0" fontId="69" fillId="0" borderId="0" xfId="0" applyFont="1" applyFill="1" applyAlignment="1">
      <alignment vertical="center"/>
    </xf>
    <xf numFmtId="0" fontId="65" fillId="0" borderId="0" xfId="0" applyFont="1" applyFill="1" applyAlignment="1">
      <alignment/>
    </xf>
    <xf numFmtId="0" fontId="64" fillId="0" borderId="0" xfId="0" applyFont="1" applyFill="1" applyAlignment="1">
      <alignment/>
    </xf>
    <xf numFmtId="0" fontId="64" fillId="0" borderId="0" xfId="0" applyFont="1" applyFill="1" applyAlignment="1">
      <alignment horizontal="right" vertical="center"/>
    </xf>
    <xf numFmtId="0" fontId="17" fillId="0" borderId="0" xfId="74" applyFont="1" applyAlignment="1">
      <alignment horizontal="center" vertical="center"/>
      <protection/>
    </xf>
    <xf numFmtId="0" fontId="17" fillId="0" borderId="0" xfId="74" applyFont="1" applyFill="1" applyAlignment="1">
      <alignment horizontal="center" vertical="center"/>
      <protection/>
    </xf>
    <xf numFmtId="0" fontId="7" fillId="0" borderId="9" xfId="74" applyFont="1" applyBorder="1" applyAlignment="1">
      <alignment horizontal="center" vertical="center"/>
      <protection/>
    </xf>
    <xf numFmtId="0" fontId="3" fillId="0" borderId="9" xfId="74" applyFont="1" applyBorder="1" applyAlignment="1">
      <alignment vertical="center"/>
      <protection/>
    </xf>
    <xf numFmtId="176" fontId="3" fillId="0" borderId="9" xfId="73" applyNumberFormat="1" applyFont="1" applyFill="1" applyBorder="1" applyAlignment="1">
      <alignment vertical="center"/>
    </xf>
    <xf numFmtId="0" fontId="3" fillId="0" borderId="9" xfId="74" applyFont="1" applyBorder="1" applyAlignment="1">
      <alignment horizontal="left" vertical="center"/>
      <protection/>
    </xf>
    <xf numFmtId="0" fontId="3" fillId="0" borderId="9" xfId="74" applyFont="1" applyBorder="1" applyAlignment="1">
      <alignment horizontal="left" vertical="center" indent="3"/>
      <protection/>
    </xf>
    <xf numFmtId="176" fontId="3" fillId="0" borderId="9" xfId="73" applyNumberFormat="1" applyFont="1" applyBorder="1" applyAlignment="1">
      <alignment vertical="center"/>
    </xf>
    <xf numFmtId="0" fontId="3" fillId="0" borderId="9" xfId="74" applyFont="1" applyBorder="1" applyAlignment="1">
      <alignment horizontal="left" vertical="center" indent="2"/>
      <protection/>
    </xf>
    <xf numFmtId="0" fontId="3" fillId="33" borderId="9" xfId="74" applyFont="1" applyFill="1" applyBorder="1" applyAlignment="1">
      <alignment horizontal="left" vertical="center" indent="2"/>
      <protection/>
    </xf>
    <xf numFmtId="0" fontId="3" fillId="33" borderId="9" xfId="74" applyNumberFormat="1" applyFont="1" applyFill="1" applyBorder="1" applyAlignment="1">
      <alignment horizontal="left" vertical="center" wrapText="1"/>
      <protection/>
    </xf>
    <xf numFmtId="0" fontId="66" fillId="0" borderId="9" xfId="0" applyFont="1" applyFill="1" applyBorder="1" applyAlignment="1">
      <alignment horizontal="left" vertical="center"/>
    </xf>
    <xf numFmtId="0" fontId="66" fillId="0" borderId="9" xfId="0" applyFont="1" applyFill="1" applyBorder="1" applyAlignment="1">
      <alignment horizontal="left" vertical="center" indent="1"/>
    </xf>
    <xf numFmtId="0" fontId="69" fillId="0" borderId="9" xfId="0" applyFont="1" applyFill="1" applyBorder="1" applyAlignment="1">
      <alignment horizontal="center" vertical="center"/>
    </xf>
    <xf numFmtId="176" fontId="7" fillId="0" borderId="9" xfId="73" applyNumberFormat="1" applyFont="1" applyBorder="1" applyAlignment="1">
      <alignment vertical="center"/>
    </xf>
    <xf numFmtId="43" fontId="66" fillId="0" borderId="0" xfId="0" applyNumberFormat="1" applyFont="1" applyFill="1" applyAlignment="1">
      <alignment vertical="center"/>
    </xf>
    <xf numFmtId="0" fontId="2" fillId="0" borderId="0" xfId="0" applyFont="1" applyFill="1" applyBorder="1" applyAlignment="1">
      <alignment vertical="center" wrapText="1"/>
    </xf>
    <xf numFmtId="0" fontId="0" fillId="0" borderId="0" xfId="0" applyFill="1" applyAlignment="1">
      <alignment vertical="center"/>
    </xf>
    <xf numFmtId="0" fontId="9" fillId="0" borderId="0" xfId="72" applyFont="1" applyFill="1" applyAlignment="1">
      <alignment horizontal="center" vertical="center"/>
      <protection/>
    </xf>
    <xf numFmtId="0" fontId="9" fillId="0" borderId="0" xfId="72" applyFont="1" applyFill="1" applyAlignment="1">
      <alignment horizontal="center" vertical="center"/>
      <protection/>
    </xf>
    <xf numFmtId="0" fontId="7" fillId="0" borderId="0" xfId="72" applyFont="1" applyFill="1" applyBorder="1" applyAlignment="1">
      <alignment vertical="center"/>
      <protection/>
    </xf>
    <xf numFmtId="0" fontId="3" fillId="0" borderId="0" xfId="72" applyFont="1" applyFill="1" applyBorder="1" applyAlignment="1">
      <alignment vertical="center"/>
      <protection/>
    </xf>
    <xf numFmtId="0" fontId="3" fillId="0" borderId="0" xfId="72" applyFont="1" applyFill="1" applyBorder="1" applyAlignment="1">
      <alignment vertical="center"/>
      <protection/>
    </xf>
    <xf numFmtId="0" fontId="3" fillId="0" borderId="0" xfId="72" applyFont="1" applyFill="1" applyAlignment="1">
      <alignment vertical="center"/>
      <protection/>
    </xf>
    <xf numFmtId="0" fontId="7" fillId="0" borderId="0" xfId="72" applyFont="1" applyFill="1" applyAlignment="1">
      <alignment horizontal="right" vertical="center"/>
      <protection/>
    </xf>
    <xf numFmtId="0" fontId="61" fillId="0" borderId="13" xfId="0" applyFont="1" applyFill="1" applyBorder="1" applyAlignment="1">
      <alignment horizontal="center" vertical="center" wrapText="1"/>
    </xf>
    <xf numFmtId="0" fontId="61" fillId="0" borderId="14" xfId="0" applyFont="1" applyFill="1" applyBorder="1" applyAlignment="1">
      <alignment horizontal="center" vertical="center" wrapText="1"/>
    </xf>
    <xf numFmtId="0" fontId="70" fillId="0" borderId="9" xfId="0" applyFont="1" applyFill="1" applyBorder="1" applyAlignment="1">
      <alignment vertical="center" wrapText="1"/>
    </xf>
    <xf numFmtId="176" fontId="12" fillId="0" borderId="9" xfId="20" applyNumberFormat="1" applyFont="1" applyFill="1" applyBorder="1" applyAlignment="1">
      <alignment horizontal="right" vertical="center"/>
    </xf>
    <xf numFmtId="176" fontId="12" fillId="0" borderId="9" xfId="20" applyNumberFormat="1" applyFont="1" applyFill="1" applyBorder="1" applyAlignment="1">
      <alignment horizontal="right" vertical="center"/>
    </xf>
    <xf numFmtId="0" fontId="11" fillId="0" borderId="9" xfId="0" applyFont="1" applyFill="1" applyBorder="1" applyAlignment="1">
      <alignment horizontal="left" vertical="center" wrapText="1"/>
    </xf>
    <xf numFmtId="176" fontId="11" fillId="0" borderId="9" xfId="20" applyNumberFormat="1" applyFont="1" applyFill="1" applyBorder="1" applyAlignment="1">
      <alignment horizontal="right" vertical="center"/>
    </xf>
    <xf numFmtId="176" fontId="11" fillId="0" borderId="9" xfId="20" applyNumberFormat="1" applyFont="1" applyFill="1" applyBorder="1" applyAlignment="1">
      <alignment horizontal="right" vertical="center"/>
    </xf>
    <xf numFmtId="0" fontId="12" fillId="0" borderId="9" xfId="0" applyFont="1" applyFill="1" applyBorder="1" applyAlignment="1">
      <alignment vertical="center" wrapText="1"/>
    </xf>
    <xf numFmtId="0" fontId="12" fillId="0" borderId="9" xfId="71" applyFont="1" applyFill="1" applyBorder="1" applyAlignment="1">
      <alignment vertical="center" wrapText="1"/>
      <protection/>
    </xf>
    <xf numFmtId="0" fontId="11" fillId="0" borderId="9" xfId="71" applyFont="1" applyFill="1" applyBorder="1" applyAlignment="1">
      <alignment vertical="center" wrapText="1"/>
      <protection/>
    </xf>
    <xf numFmtId="0" fontId="3" fillId="0" borderId="9" xfId="71" applyFont="1" applyFill="1" applyBorder="1" applyAlignment="1">
      <alignment vertical="center" wrapText="1"/>
      <protection/>
    </xf>
    <xf numFmtId="0" fontId="12" fillId="0" borderId="9" xfId="0" applyFont="1" applyFill="1" applyBorder="1" applyAlignment="1">
      <alignment horizontal="left" vertical="center" wrapText="1"/>
    </xf>
    <xf numFmtId="0" fontId="11" fillId="0" borderId="9" xfId="64" applyFont="1" applyFill="1" applyBorder="1" applyAlignment="1">
      <alignment horizontal="left" vertical="center" wrapText="1"/>
      <protection/>
    </xf>
    <xf numFmtId="0" fontId="11" fillId="0" borderId="9" xfId="64" applyFont="1" applyFill="1" applyBorder="1" applyAlignment="1">
      <alignment horizontal="left" vertical="center" wrapText="1"/>
      <protection/>
    </xf>
    <xf numFmtId="0" fontId="11" fillId="0" borderId="9" xfId="72" applyFont="1" applyFill="1" applyBorder="1" applyAlignment="1">
      <alignment horizontal="left" vertical="center" wrapText="1"/>
      <protection/>
    </xf>
    <xf numFmtId="0" fontId="2" fillId="0" borderId="0" xfId="0" applyFont="1" applyFill="1" applyBorder="1" applyAlignment="1">
      <alignment vertical="center"/>
    </xf>
    <xf numFmtId="0" fontId="18" fillId="0" borderId="0" xfId="0" applyFont="1" applyFill="1" applyBorder="1" applyAlignment="1">
      <alignment vertical="center"/>
    </xf>
    <xf numFmtId="0" fontId="2" fillId="0" borderId="0" xfId="0" applyFont="1" applyFill="1" applyBorder="1" applyAlignment="1">
      <alignment horizontal="center" vertical="center"/>
    </xf>
    <xf numFmtId="0" fontId="17" fillId="0" borderId="0" xfId="0" applyFont="1" applyFill="1" applyAlignment="1">
      <alignment horizontal="center" vertical="center"/>
    </xf>
    <xf numFmtId="0" fontId="17" fillId="0" borderId="0"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9" xfId="0" applyFont="1" applyFill="1" applyBorder="1" applyAlignment="1">
      <alignment horizontal="justify" vertical="center"/>
    </xf>
    <xf numFmtId="0" fontId="20" fillId="0" borderId="9" xfId="0" applyFont="1" applyFill="1" applyBorder="1" applyAlignment="1">
      <alignment horizontal="justify" vertical="center" wrapText="1"/>
    </xf>
    <xf numFmtId="0" fontId="7" fillId="0" borderId="0" xfId="76" applyFont="1" applyFill="1" applyAlignment="1">
      <alignment/>
      <protection/>
    </xf>
    <xf numFmtId="0" fontId="3" fillId="0" borderId="0" xfId="76" applyFont="1" applyFill="1" applyAlignment="1">
      <alignment/>
      <protection/>
    </xf>
    <xf numFmtId="0" fontId="21" fillId="0" borderId="0" xfId="76" applyFont="1" applyFill="1" applyBorder="1" applyAlignment="1">
      <alignment/>
      <protection/>
    </xf>
    <xf numFmtId="0" fontId="2" fillId="0" borderId="0" xfId="76" applyFont="1" applyFill="1" applyBorder="1" applyAlignment="1">
      <alignment/>
      <protection/>
    </xf>
    <xf numFmtId="0" fontId="22" fillId="0" borderId="0" xfId="76" applyFont="1" applyFill="1" applyBorder="1" applyAlignment="1">
      <alignment horizontal="center" vertical="center" wrapText="1"/>
      <protection/>
    </xf>
    <xf numFmtId="0" fontId="19" fillId="0" borderId="0" xfId="76" applyFont="1" applyFill="1" applyBorder="1" applyAlignment="1">
      <alignment horizontal="center"/>
      <protection/>
    </xf>
    <xf numFmtId="0" fontId="23" fillId="0" borderId="0" xfId="76" applyFont="1" applyFill="1" applyBorder="1" applyAlignment="1">
      <alignment/>
      <protection/>
    </xf>
    <xf numFmtId="0" fontId="4" fillId="0" borderId="0" xfId="76" applyFont="1" applyFill="1" applyAlignment="1">
      <alignment/>
      <protection/>
    </xf>
    <xf numFmtId="0" fontId="2" fillId="0" borderId="0" xfId="76" applyFont="1" applyFill="1" applyAlignment="1">
      <alignment/>
      <protection/>
    </xf>
  </cellXfs>
  <cellStyles count="63">
    <cellStyle name="Normal" xfId="0"/>
    <cellStyle name="Currency [0]" xfId="15"/>
    <cellStyle name="常规_表八、国有资本经营预算" xfId="16"/>
    <cellStyle name="20% - 强调文字颜色 3" xfId="17"/>
    <cellStyle name="输入" xfId="18"/>
    <cellStyle name="Currency" xfId="19"/>
    <cellStyle name="Comma [0]" xfId="20"/>
    <cellStyle name="40% - 强调文字颜色 3" xfId="21"/>
    <cellStyle name="差" xfId="22"/>
    <cellStyle name="Comma" xfId="23"/>
    <cellStyle name="常规_2013年预算表格（初稿）--交凤英2013-1-9_2014年预算表格（2014-1-8--华万元）" xfId="24"/>
    <cellStyle name="60% - 强调文字颜色 3" xfId="25"/>
    <cellStyle name="Hyperlink" xfId="26"/>
    <cellStyle name="Percent" xfId="27"/>
    <cellStyle name="常规_表四、2015年基金收支平衡表" xfId="28"/>
    <cellStyle name="Followed Hyperlink" xfId="29"/>
    <cellStyle name="注释" xfId="30"/>
    <cellStyle name="60% - 强调文字颜色 2" xfId="31"/>
    <cellStyle name="标题 4" xfId="32"/>
    <cellStyle name="警告文本" xfId="33"/>
    <cellStyle name="标题" xfId="34"/>
    <cellStyle name="解释性文本" xfId="35"/>
    <cellStyle name="标题 1" xfId="36"/>
    <cellStyle name="标题 2" xfId="37"/>
    <cellStyle name="常规_2005年预算外表格计划表"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常规_表四、政府性基金收支决算表" xfId="50"/>
    <cellStyle name="常规_2015年佛山市社会保险基金预算表（报人大）附表2015-1-8"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千位分隔_表一" xfId="61"/>
    <cellStyle name="20% - 强调文字颜色 4" xfId="62"/>
    <cellStyle name="40% - 强调文字颜色 4" xfId="63"/>
    <cellStyle name="常规_一般公共预算调整"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常规_表二、一般公共预算收支决算表" xfId="71"/>
    <cellStyle name="常规_Sheet1" xfId="72"/>
    <cellStyle name="千位分隔 2" xfId="73"/>
    <cellStyle name="常规 2" xfId="74"/>
    <cellStyle name="常规_基费股-2008年非税收入及上缴预算情况表" xfId="75"/>
    <cellStyle name="常规_Sheet1_1"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80"/>
  <sheetViews>
    <sheetView view="pageBreakPreview" zoomScaleSheetLayoutView="100" workbookViewId="0" topLeftCell="A1">
      <selection activeCell="A2" sqref="A2"/>
    </sheetView>
  </sheetViews>
  <sheetFormatPr defaultColWidth="9.00390625" defaultRowHeight="15"/>
  <cols>
    <col min="1" max="1" width="87.421875" style="193" customWidth="1"/>
    <col min="2" max="2" width="8.421875" style="193" customWidth="1"/>
    <col min="3" max="3" width="8.140625" style="193" customWidth="1"/>
    <col min="4" max="4" width="2.00390625" style="193" customWidth="1"/>
    <col min="5" max="5" width="22.8515625" style="193" customWidth="1"/>
    <col min="6" max="6" width="8.28125" style="193" customWidth="1"/>
    <col min="7" max="7" width="9.28125" style="193" customWidth="1"/>
    <col min="8" max="16384" width="9.00390625" style="193" customWidth="1"/>
  </cols>
  <sheetData>
    <row r="1" spans="1:7" ht="20.25">
      <c r="A1" s="194" t="s">
        <v>0</v>
      </c>
      <c r="B1" s="195"/>
      <c r="C1" s="195"/>
      <c r="D1" s="195"/>
      <c r="E1" s="195"/>
      <c r="F1" s="195"/>
      <c r="G1" s="195"/>
    </row>
    <row r="2" spans="1:7" ht="360" customHeight="1">
      <c r="A2" s="196" t="s">
        <v>1</v>
      </c>
      <c r="B2" s="195"/>
      <c r="C2" s="195"/>
      <c r="D2" s="195"/>
      <c r="E2" s="195"/>
      <c r="F2" s="195"/>
      <c r="G2" s="195"/>
    </row>
    <row r="3" spans="1:7" ht="24.75" customHeight="1">
      <c r="A3" s="197"/>
      <c r="B3" s="195"/>
      <c r="C3" s="195"/>
      <c r="D3" s="195"/>
      <c r="E3" s="195"/>
      <c r="F3" s="195"/>
      <c r="G3" s="195"/>
    </row>
    <row r="4" spans="1:7" ht="18.75">
      <c r="A4" s="198" t="s">
        <v>2</v>
      </c>
      <c r="B4" s="195"/>
      <c r="C4" s="195"/>
      <c r="D4" s="195"/>
      <c r="E4" s="195"/>
      <c r="F4" s="195"/>
      <c r="G4" s="195"/>
    </row>
    <row r="5" spans="1:7" ht="14.25">
      <c r="A5" s="195"/>
      <c r="B5" s="195"/>
      <c r="C5" s="195"/>
      <c r="D5" s="195"/>
      <c r="E5" s="195"/>
      <c r="F5" s="195"/>
      <c r="G5" s="195"/>
    </row>
    <row r="6" spans="1:7" ht="14.25">
      <c r="A6" s="195"/>
      <c r="B6" s="195"/>
      <c r="C6" s="195"/>
      <c r="D6" s="195"/>
      <c r="E6" s="195"/>
      <c r="F6" s="195"/>
      <c r="G6" s="195"/>
    </row>
    <row r="7" spans="1:7" ht="14.25">
      <c r="A7" s="195"/>
      <c r="B7" s="195"/>
      <c r="C7" s="195"/>
      <c r="D7" s="195"/>
      <c r="E7" s="195"/>
      <c r="F7" s="195"/>
      <c r="G7" s="195"/>
    </row>
    <row r="8" spans="1:7" ht="14.25">
      <c r="A8" s="195"/>
      <c r="B8" s="195"/>
      <c r="C8" s="195"/>
      <c r="D8" s="195"/>
      <c r="E8" s="195"/>
      <c r="F8" s="195"/>
      <c r="G8" s="195"/>
    </row>
    <row r="9" spans="1:7" ht="14.25">
      <c r="A9" s="195"/>
      <c r="B9" s="195"/>
      <c r="C9" s="195"/>
      <c r="D9" s="195"/>
      <c r="E9" s="195"/>
      <c r="F9" s="195"/>
      <c r="G9" s="195"/>
    </row>
    <row r="10" spans="1:7" ht="14.25">
      <c r="A10" s="195"/>
      <c r="B10" s="195"/>
      <c r="C10" s="195"/>
      <c r="D10" s="195"/>
      <c r="E10" s="195"/>
      <c r="F10" s="195"/>
      <c r="G10" s="195"/>
    </row>
    <row r="11" spans="1:7" ht="14.25">
      <c r="A11" s="195"/>
      <c r="B11" s="195"/>
      <c r="C11" s="195"/>
      <c r="D11" s="195"/>
      <c r="E11" s="195"/>
      <c r="F11" s="195"/>
      <c r="G11" s="195"/>
    </row>
    <row r="12" spans="1:7" ht="14.25">
      <c r="A12" s="195"/>
      <c r="B12" s="195"/>
      <c r="C12" s="195"/>
      <c r="D12" s="195"/>
      <c r="E12" s="195"/>
      <c r="F12" s="195"/>
      <c r="G12" s="195"/>
    </row>
    <row r="13" spans="1:7" ht="14.25">
      <c r="A13" s="195"/>
      <c r="B13" s="195"/>
      <c r="C13" s="195"/>
      <c r="D13" s="195"/>
      <c r="E13" s="195"/>
      <c r="F13" s="195"/>
      <c r="G13" s="195"/>
    </row>
    <row r="14" spans="1:7" s="192" customFormat="1" ht="14.25">
      <c r="A14" s="195"/>
      <c r="B14" s="195"/>
      <c r="C14" s="195"/>
      <c r="D14" s="195"/>
      <c r="E14" s="195"/>
      <c r="F14" s="195"/>
      <c r="G14" s="195"/>
    </row>
    <row r="15" spans="1:7" s="192" customFormat="1" ht="14.25">
      <c r="A15" s="195"/>
      <c r="B15" s="195"/>
      <c r="C15" s="195"/>
      <c r="D15" s="195"/>
      <c r="E15" s="195"/>
      <c r="F15" s="195"/>
      <c r="G15" s="195"/>
    </row>
    <row r="16" spans="1:7" s="192" customFormat="1" ht="14.25">
      <c r="A16" s="195"/>
      <c r="B16" s="195"/>
      <c r="C16" s="195"/>
      <c r="D16" s="195"/>
      <c r="E16" s="195"/>
      <c r="F16" s="195"/>
      <c r="G16" s="195"/>
    </row>
    <row r="17" spans="1:7" ht="14.25">
      <c r="A17" s="195"/>
      <c r="B17" s="195"/>
      <c r="C17" s="195"/>
      <c r="D17" s="195"/>
      <c r="E17" s="195"/>
      <c r="F17" s="195"/>
      <c r="G17" s="195"/>
    </row>
    <row r="18" spans="1:7" ht="14.25">
      <c r="A18" s="195"/>
      <c r="B18" s="195"/>
      <c r="C18" s="195"/>
      <c r="D18" s="195"/>
      <c r="E18" s="195"/>
      <c r="F18" s="195"/>
      <c r="G18" s="195"/>
    </row>
    <row r="19" spans="1:7" ht="14.25">
      <c r="A19" s="195"/>
      <c r="B19" s="195"/>
      <c r="C19" s="195"/>
      <c r="D19" s="195"/>
      <c r="E19" s="195"/>
      <c r="F19" s="195"/>
      <c r="G19" s="195"/>
    </row>
    <row r="20" spans="1:7" ht="14.25">
      <c r="A20" s="195"/>
      <c r="B20" s="195"/>
      <c r="C20" s="195"/>
      <c r="D20" s="195"/>
      <c r="E20" s="195"/>
      <c r="F20" s="195"/>
      <c r="G20" s="195"/>
    </row>
    <row r="21" spans="1:7" ht="14.25">
      <c r="A21" s="195"/>
      <c r="B21" s="195"/>
      <c r="C21" s="195"/>
      <c r="D21" s="195"/>
      <c r="E21" s="195"/>
      <c r="F21" s="195"/>
      <c r="G21" s="195"/>
    </row>
    <row r="22" spans="1:7" s="192" customFormat="1" ht="14.25">
      <c r="A22" s="195"/>
      <c r="B22" s="195"/>
      <c r="C22" s="195"/>
      <c r="D22" s="195"/>
      <c r="E22" s="195"/>
      <c r="F22" s="195"/>
      <c r="G22" s="195"/>
    </row>
    <row r="23" spans="1:7" ht="14.25">
      <c r="A23" s="195"/>
      <c r="B23" s="195"/>
      <c r="C23" s="195"/>
      <c r="D23" s="195"/>
      <c r="E23" s="195"/>
      <c r="F23" s="195"/>
      <c r="G23" s="195"/>
    </row>
    <row r="24" spans="1:7" ht="14.25">
      <c r="A24" s="195"/>
      <c r="B24" s="195"/>
      <c r="C24" s="195"/>
      <c r="D24" s="195"/>
      <c r="E24" s="195"/>
      <c r="F24" s="195"/>
      <c r="G24" s="195"/>
    </row>
    <row r="25" spans="1:7" ht="14.25">
      <c r="A25" s="195"/>
      <c r="B25" s="195"/>
      <c r="C25" s="195"/>
      <c r="D25" s="195"/>
      <c r="E25" s="195"/>
      <c r="F25" s="195"/>
      <c r="G25" s="195"/>
    </row>
    <row r="26" spans="1:7" ht="14.25">
      <c r="A26" s="195"/>
      <c r="B26" s="195"/>
      <c r="C26" s="195"/>
      <c r="D26" s="195"/>
      <c r="E26" s="195"/>
      <c r="F26" s="195"/>
      <c r="G26" s="195"/>
    </row>
    <row r="27" spans="1:7" ht="14.25">
      <c r="A27" s="195"/>
      <c r="B27" s="195"/>
      <c r="C27" s="195"/>
      <c r="D27" s="195"/>
      <c r="E27" s="195"/>
      <c r="F27" s="195"/>
      <c r="G27" s="195"/>
    </row>
    <row r="28" spans="1:7" ht="14.25">
      <c r="A28" s="195"/>
      <c r="B28" s="195"/>
      <c r="C28" s="195"/>
      <c r="D28" s="195"/>
      <c r="E28" s="195"/>
      <c r="F28" s="195"/>
      <c r="G28" s="195"/>
    </row>
    <row r="29" spans="1:7" ht="14.25">
      <c r="A29" s="195"/>
      <c r="B29" s="195"/>
      <c r="C29" s="195"/>
      <c r="D29" s="195"/>
      <c r="E29" s="195"/>
      <c r="F29" s="195"/>
      <c r="G29" s="195"/>
    </row>
    <row r="30" spans="1:7" ht="14.25">
      <c r="A30" s="195"/>
      <c r="B30" s="195"/>
      <c r="C30" s="195"/>
      <c r="D30" s="195"/>
      <c r="E30" s="195"/>
      <c r="F30" s="195"/>
      <c r="G30" s="195"/>
    </row>
    <row r="31" spans="1:5" ht="14.25">
      <c r="A31" s="199"/>
      <c r="E31" s="200"/>
    </row>
    <row r="32" spans="1:5" ht="14.25">
      <c r="A32" s="199"/>
      <c r="E32" s="200"/>
    </row>
    <row r="33" spans="1:5" ht="14.25">
      <c r="A33" s="199"/>
      <c r="E33" s="200"/>
    </row>
    <row r="34" ht="12">
      <c r="A34" s="199"/>
    </row>
    <row r="35" ht="12">
      <c r="A35" s="199"/>
    </row>
    <row r="36" ht="12">
      <c r="A36" s="199"/>
    </row>
    <row r="37" ht="12">
      <c r="A37" s="199"/>
    </row>
    <row r="38" ht="12">
      <c r="A38" s="199"/>
    </row>
    <row r="39" ht="12">
      <c r="A39" s="199"/>
    </row>
    <row r="40" ht="12">
      <c r="A40" s="199"/>
    </row>
    <row r="41" ht="12">
      <c r="A41" s="199"/>
    </row>
    <row r="42" ht="12">
      <c r="A42" s="199"/>
    </row>
    <row r="43" ht="12">
      <c r="A43" s="199"/>
    </row>
    <row r="44" ht="12">
      <c r="A44" s="199"/>
    </row>
    <row r="45" ht="12">
      <c r="A45" s="199"/>
    </row>
    <row r="46" ht="12">
      <c r="A46" s="199"/>
    </row>
    <row r="47" ht="12">
      <c r="A47" s="199"/>
    </row>
    <row r="48" ht="12">
      <c r="A48" s="199"/>
    </row>
    <row r="49" ht="12">
      <c r="A49" s="199"/>
    </row>
    <row r="50" ht="12">
      <c r="A50" s="199"/>
    </row>
    <row r="51" ht="12">
      <c r="A51" s="199"/>
    </row>
    <row r="52" ht="12">
      <c r="A52" s="199"/>
    </row>
    <row r="53" ht="12">
      <c r="A53" s="199"/>
    </row>
    <row r="54" ht="12">
      <c r="A54" s="199"/>
    </row>
    <row r="55" ht="12">
      <c r="A55" s="199"/>
    </row>
    <row r="56" ht="12">
      <c r="A56" s="199"/>
    </row>
    <row r="57" ht="12">
      <c r="A57" s="199"/>
    </row>
    <row r="58" ht="12">
      <c r="A58" s="199"/>
    </row>
    <row r="59" ht="12">
      <c r="A59" s="199"/>
    </row>
    <row r="60" ht="12">
      <c r="A60" s="199"/>
    </row>
    <row r="61" ht="12">
      <c r="A61" s="199"/>
    </row>
    <row r="62" ht="12">
      <c r="A62" s="199"/>
    </row>
    <row r="63" ht="12">
      <c r="A63" s="199"/>
    </row>
    <row r="64" ht="12">
      <c r="A64" s="199"/>
    </row>
    <row r="65" ht="12">
      <c r="A65" s="199"/>
    </row>
    <row r="66" ht="12">
      <c r="A66" s="199"/>
    </row>
    <row r="67" ht="12">
      <c r="A67" s="199"/>
    </row>
    <row r="68" ht="12">
      <c r="A68" s="199"/>
    </row>
    <row r="69" ht="12">
      <c r="A69" s="199"/>
    </row>
    <row r="70" ht="12">
      <c r="A70" s="199"/>
    </row>
    <row r="71" ht="12">
      <c r="A71" s="199"/>
    </row>
    <row r="72" ht="12">
      <c r="A72" s="199"/>
    </row>
    <row r="73" ht="12">
      <c r="A73" s="199"/>
    </row>
    <row r="74" ht="12">
      <c r="A74" s="199"/>
    </row>
    <row r="75" ht="12">
      <c r="A75" s="199"/>
    </row>
    <row r="76" ht="12">
      <c r="A76" s="199"/>
    </row>
    <row r="77" ht="12">
      <c r="A77" s="199"/>
    </row>
    <row r="78" ht="12">
      <c r="A78" s="199"/>
    </row>
    <row r="79" ht="12">
      <c r="A79" s="199"/>
    </row>
    <row r="80" ht="12">
      <c r="A80" s="199"/>
    </row>
    <row r="81" ht="12">
      <c r="A81" s="199"/>
    </row>
    <row r="82" ht="12">
      <c r="A82" s="199"/>
    </row>
    <row r="83" ht="12">
      <c r="A83" s="199"/>
    </row>
    <row r="84" ht="12">
      <c r="A84" s="199"/>
    </row>
    <row r="85" ht="12">
      <c r="A85" s="199"/>
    </row>
    <row r="86" ht="12">
      <c r="A86" s="199"/>
    </row>
    <row r="87" ht="12">
      <c r="A87" s="199"/>
    </row>
    <row r="88" ht="12">
      <c r="A88" s="199"/>
    </row>
    <row r="89" ht="12">
      <c r="A89" s="199"/>
    </row>
    <row r="90" ht="12">
      <c r="A90" s="199"/>
    </row>
    <row r="91" ht="12">
      <c r="A91" s="199"/>
    </row>
    <row r="92" ht="12">
      <c r="A92" s="199"/>
    </row>
    <row r="93" ht="12">
      <c r="A93" s="199"/>
    </row>
    <row r="94" ht="12">
      <c r="A94" s="199"/>
    </row>
    <row r="95" ht="12">
      <c r="A95" s="199"/>
    </row>
    <row r="96" ht="12">
      <c r="A96" s="199"/>
    </row>
    <row r="97" ht="12">
      <c r="A97" s="199"/>
    </row>
    <row r="98" ht="12">
      <c r="A98" s="199"/>
    </row>
    <row r="99" ht="12">
      <c r="A99" s="199"/>
    </row>
    <row r="100" ht="12">
      <c r="A100" s="199"/>
    </row>
    <row r="101" ht="12">
      <c r="A101" s="199"/>
    </row>
    <row r="102" ht="12">
      <c r="A102" s="199"/>
    </row>
    <row r="103" ht="12">
      <c r="A103" s="199"/>
    </row>
    <row r="104" ht="12">
      <c r="A104" s="199"/>
    </row>
    <row r="105" ht="12">
      <c r="A105" s="199"/>
    </row>
    <row r="106" ht="12">
      <c r="A106" s="199"/>
    </row>
    <row r="107" ht="12">
      <c r="A107" s="199"/>
    </row>
    <row r="108" ht="12">
      <c r="A108" s="199"/>
    </row>
    <row r="109" ht="12">
      <c r="A109" s="199"/>
    </row>
    <row r="110" ht="12">
      <c r="A110" s="199"/>
    </row>
    <row r="111" ht="12">
      <c r="A111" s="199"/>
    </row>
    <row r="112" ht="12">
      <c r="A112" s="199"/>
    </row>
    <row r="113" ht="12">
      <c r="A113" s="199"/>
    </row>
    <row r="114" ht="12">
      <c r="A114" s="199"/>
    </row>
    <row r="115" ht="12">
      <c r="A115" s="199"/>
    </row>
    <row r="116" ht="12">
      <c r="A116" s="199"/>
    </row>
    <row r="117" ht="12">
      <c r="A117" s="199"/>
    </row>
    <row r="118" ht="12">
      <c r="A118" s="199"/>
    </row>
    <row r="119" ht="12">
      <c r="A119" s="199"/>
    </row>
    <row r="120" ht="12">
      <c r="A120" s="199"/>
    </row>
    <row r="121" ht="12">
      <c r="A121" s="199"/>
    </row>
    <row r="122" ht="12">
      <c r="A122" s="199"/>
    </row>
    <row r="123" ht="12">
      <c r="A123" s="199"/>
    </row>
    <row r="124" ht="12">
      <c r="A124" s="199"/>
    </row>
    <row r="125" ht="12">
      <c r="A125" s="199"/>
    </row>
    <row r="126" ht="12">
      <c r="A126" s="199"/>
    </row>
    <row r="127" ht="12">
      <c r="A127" s="199"/>
    </row>
    <row r="128" ht="12">
      <c r="A128" s="199"/>
    </row>
    <row r="129" ht="12">
      <c r="A129" s="199"/>
    </row>
    <row r="130" ht="12">
      <c r="A130" s="199"/>
    </row>
    <row r="131" ht="12">
      <c r="A131" s="199"/>
    </row>
    <row r="132" ht="12">
      <c r="A132" s="199"/>
    </row>
    <row r="133" ht="12">
      <c r="A133" s="199"/>
    </row>
    <row r="134" ht="12">
      <c r="A134" s="199"/>
    </row>
    <row r="135" ht="12">
      <c r="A135" s="199"/>
    </row>
    <row r="136" ht="12">
      <c r="A136" s="199"/>
    </row>
    <row r="137" ht="12">
      <c r="A137" s="199"/>
    </row>
    <row r="138" ht="12">
      <c r="A138" s="199"/>
    </row>
    <row r="139" ht="12">
      <c r="A139" s="199"/>
    </row>
    <row r="140" ht="12">
      <c r="A140" s="199"/>
    </row>
    <row r="141" ht="12">
      <c r="A141" s="199"/>
    </row>
    <row r="142" ht="12">
      <c r="A142" s="199"/>
    </row>
    <row r="143" ht="12">
      <c r="A143" s="199"/>
    </row>
    <row r="144" ht="12">
      <c r="A144" s="199"/>
    </row>
    <row r="145" ht="12">
      <c r="A145" s="199"/>
    </row>
    <row r="146" ht="12">
      <c r="A146" s="199"/>
    </row>
    <row r="147" ht="12">
      <c r="A147" s="199"/>
    </row>
    <row r="148" ht="12">
      <c r="A148" s="199"/>
    </row>
    <row r="149" ht="12">
      <c r="A149" s="199"/>
    </row>
    <row r="150" ht="12">
      <c r="A150" s="199"/>
    </row>
    <row r="151" ht="12">
      <c r="A151" s="199"/>
    </row>
    <row r="152" ht="12">
      <c r="A152" s="199"/>
    </row>
    <row r="153" ht="12">
      <c r="A153" s="199"/>
    </row>
    <row r="154" ht="12">
      <c r="A154" s="199"/>
    </row>
    <row r="155" ht="12">
      <c r="A155" s="199"/>
    </row>
    <row r="156" ht="12">
      <c r="A156" s="199"/>
    </row>
    <row r="157" ht="12">
      <c r="A157" s="199"/>
    </row>
    <row r="158" ht="12">
      <c r="A158" s="199"/>
    </row>
    <row r="159" ht="12">
      <c r="A159" s="199"/>
    </row>
    <row r="160" ht="12">
      <c r="A160" s="199"/>
    </row>
    <row r="161" ht="12">
      <c r="A161" s="199"/>
    </row>
    <row r="162" ht="12">
      <c r="A162" s="199"/>
    </row>
    <row r="163" ht="12">
      <c r="A163" s="199"/>
    </row>
    <row r="164" ht="12">
      <c r="A164" s="199"/>
    </row>
    <row r="165" ht="12">
      <c r="A165" s="199"/>
    </row>
    <row r="166" ht="12">
      <c r="A166" s="199"/>
    </row>
    <row r="167" ht="12">
      <c r="A167" s="199"/>
    </row>
    <row r="168" ht="12">
      <c r="A168" s="199"/>
    </row>
    <row r="169" ht="12">
      <c r="A169" s="199"/>
    </row>
    <row r="170" ht="12">
      <c r="A170" s="199"/>
    </row>
    <row r="171" ht="12">
      <c r="A171" s="199"/>
    </row>
    <row r="172" ht="12">
      <c r="A172" s="199"/>
    </row>
    <row r="173" ht="12">
      <c r="A173" s="199"/>
    </row>
    <row r="174" ht="12">
      <c r="A174" s="199"/>
    </row>
    <row r="175" ht="12">
      <c r="A175" s="199"/>
    </row>
    <row r="176" ht="12">
      <c r="A176" s="199"/>
    </row>
    <row r="177" ht="12">
      <c r="A177" s="199"/>
    </row>
    <row r="178" ht="12">
      <c r="A178" s="199"/>
    </row>
    <row r="179" ht="12">
      <c r="A179" s="199"/>
    </row>
    <row r="180" ht="12">
      <c r="A180" s="199"/>
    </row>
    <row r="181" ht="12">
      <c r="A181" s="199"/>
    </row>
    <row r="182" ht="12">
      <c r="A182" s="199"/>
    </row>
    <row r="183" ht="12">
      <c r="A183" s="199"/>
    </row>
    <row r="184" ht="12">
      <c r="A184" s="199"/>
    </row>
    <row r="185" ht="12">
      <c r="A185" s="199"/>
    </row>
    <row r="186" ht="12">
      <c r="A186" s="199"/>
    </row>
    <row r="187" ht="12">
      <c r="A187" s="199"/>
    </row>
    <row r="188" ht="12">
      <c r="A188" s="199"/>
    </row>
    <row r="189" ht="12">
      <c r="A189" s="199"/>
    </row>
    <row r="190" ht="12">
      <c r="A190" s="199"/>
    </row>
    <row r="191" ht="12">
      <c r="A191" s="199"/>
    </row>
    <row r="192" ht="12">
      <c r="A192" s="199"/>
    </row>
    <row r="193" ht="12">
      <c r="A193" s="199"/>
    </row>
    <row r="194" ht="12">
      <c r="A194" s="199"/>
    </row>
    <row r="195" ht="12">
      <c r="A195" s="199"/>
    </row>
    <row r="196" ht="12">
      <c r="A196" s="199"/>
    </row>
    <row r="197" ht="12">
      <c r="A197" s="199"/>
    </row>
    <row r="198" ht="12">
      <c r="A198" s="199"/>
    </row>
    <row r="199" ht="12">
      <c r="A199" s="199"/>
    </row>
    <row r="200" ht="12">
      <c r="A200" s="199"/>
    </row>
    <row r="201" ht="12">
      <c r="A201" s="199"/>
    </row>
    <row r="202" ht="12">
      <c r="A202" s="199"/>
    </row>
    <row r="203" ht="12">
      <c r="A203" s="199"/>
    </row>
    <row r="204" ht="12">
      <c r="A204" s="199"/>
    </row>
    <row r="205" ht="12">
      <c r="A205" s="199"/>
    </row>
    <row r="206" ht="12">
      <c r="A206" s="199"/>
    </row>
    <row r="207" ht="12">
      <c r="A207" s="199"/>
    </row>
    <row r="208" ht="12">
      <c r="A208" s="199"/>
    </row>
    <row r="209" ht="12">
      <c r="A209" s="199"/>
    </row>
    <row r="210" ht="12">
      <c r="A210" s="199"/>
    </row>
    <row r="211" ht="12">
      <c r="A211" s="199"/>
    </row>
    <row r="212" ht="12">
      <c r="A212" s="199"/>
    </row>
    <row r="213" ht="12">
      <c r="A213" s="199"/>
    </row>
    <row r="214" ht="12">
      <c r="A214" s="199"/>
    </row>
    <row r="215" ht="12">
      <c r="A215" s="199"/>
    </row>
    <row r="216" ht="12">
      <c r="A216" s="199"/>
    </row>
    <row r="217" ht="12">
      <c r="A217" s="199"/>
    </row>
    <row r="218" ht="12">
      <c r="A218" s="199"/>
    </row>
    <row r="219" ht="12">
      <c r="A219" s="199"/>
    </row>
    <row r="220" ht="12">
      <c r="A220" s="199"/>
    </row>
    <row r="221" ht="12">
      <c r="A221" s="199"/>
    </row>
    <row r="222" ht="12">
      <c r="A222" s="199"/>
    </row>
    <row r="223" ht="12">
      <c r="A223" s="199"/>
    </row>
    <row r="224" ht="12">
      <c r="A224" s="199"/>
    </row>
    <row r="225" ht="12">
      <c r="A225" s="199"/>
    </row>
    <row r="226" ht="12">
      <c r="A226" s="199"/>
    </row>
    <row r="227" ht="12">
      <c r="A227" s="199"/>
    </row>
    <row r="228" ht="12">
      <c r="A228" s="199"/>
    </row>
    <row r="229" ht="12">
      <c r="A229" s="199"/>
    </row>
    <row r="230" ht="12">
      <c r="A230" s="199"/>
    </row>
    <row r="231" ht="12">
      <c r="A231" s="199"/>
    </row>
    <row r="232" ht="12">
      <c r="A232" s="199"/>
    </row>
    <row r="233" ht="12">
      <c r="A233" s="199"/>
    </row>
    <row r="234" ht="12">
      <c r="A234" s="199"/>
    </row>
    <row r="235" ht="12">
      <c r="A235" s="199"/>
    </row>
    <row r="236" ht="12">
      <c r="A236" s="199"/>
    </row>
    <row r="237" ht="12">
      <c r="A237" s="199"/>
    </row>
    <row r="238" ht="12">
      <c r="A238" s="199"/>
    </row>
    <row r="239" ht="12">
      <c r="A239" s="199"/>
    </row>
    <row r="240" ht="12">
      <c r="A240" s="199"/>
    </row>
    <row r="241" ht="12">
      <c r="A241" s="199"/>
    </row>
    <row r="242" ht="12">
      <c r="A242" s="199"/>
    </row>
    <row r="243" ht="12">
      <c r="A243" s="199"/>
    </row>
    <row r="244" ht="12">
      <c r="A244" s="199"/>
    </row>
    <row r="245" ht="12">
      <c r="A245" s="199"/>
    </row>
    <row r="246" ht="12">
      <c r="A246" s="199"/>
    </row>
    <row r="247" ht="12">
      <c r="A247" s="199"/>
    </row>
    <row r="248" ht="12">
      <c r="A248" s="199"/>
    </row>
    <row r="249" ht="12">
      <c r="A249" s="199"/>
    </row>
    <row r="250" ht="12">
      <c r="A250" s="199"/>
    </row>
    <row r="251" ht="12">
      <c r="A251" s="199"/>
    </row>
    <row r="252" ht="12">
      <c r="A252" s="199"/>
    </row>
    <row r="253" ht="12">
      <c r="A253" s="199"/>
    </row>
    <row r="254" ht="12">
      <c r="A254" s="199"/>
    </row>
    <row r="255" ht="12">
      <c r="A255" s="199"/>
    </row>
    <row r="256" ht="12">
      <c r="A256" s="199"/>
    </row>
    <row r="257" ht="12">
      <c r="A257" s="199"/>
    </row>
    <row r="258" ht="12">
      <c r="A258" s="199"/>
    </row>
    <row r="259" ht="12">
      <c r="A259" s="199"/>
    </row>
    <row r="260" ht="12">
      <c r="A260" s="199"/>
    </row>
    <row r="261" ht="12">
      <c r="A261" s="199"/>
    </row>
    <row r="262" ht="12">
      <c r="A262" s="199"/>
    </row>
    <row r="263" ht="12">
      <c r="A263" s="199"/>
    </row>
    <row r="264" ht="12">
      <c r="A264" s="199"/>
    </row>
    <row r="265" ht="12">
      <c r="A265" s="199"/>
    </row>
    <row r="266" ht="12">
      <c r="A266" s="199"/>
    </row>
    <row r="267" ht="12">
      <c r="A267" s="199"/>
    </row>
    <row r="268" ht="12">
      <c r="A268" s="199"/>
    </row>
    <row r="269" ht="12">
      <c r="A269" s="199"/>
    </row>
    <row r="270" ht="12">
      <c r="A270" s="199"/>
    </row>
    <row r="271" ht="12">
      <c r="A271" s="199"/>
    </row>
    <row r="272" ht="12">
      <c r="A272" s="199"/>
    </row>
    <row r="273" ht="12">
      <c r="A273" s="199"/>
    </row>
    <row r="274" ht="12">
      <c r="A274" s="199"/>
    </row>
    <row r="275" ht="12">
      <c r="A275" s="199"/>
    </row>
    <row r="276" ht="12">
      <c r="A276" s="199"/>
    </row>
    <row r="277" ht="12">
      <c r="A277" s="199"/>
    </row>
    <row r="278" ht="12">
      <c r="A278" s="199"/>
    </row>
    <row r="279" ht="12">
      <c r="A279" s="199"/>
    </row>
    <row r="280" ht="12">
      <c r="A280" s="199"/>
    </row>
  </sheetData>
  <sheetProtection/>
  <printOptions horizontalCentered="1"/>
  <pageMargins left="0.39" right="0.39" top="0.7900000000000001" bottom="0.7900000000000001" header="0.39" footer="0.39"/>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HK64"/>
  <sheetViews>
    <sheetView showZeros="0" zoomScaleSheetLayoutView="100" workbookViewId="0" topLeftCell="A1">
      <pane xSplit="1" ySplit="5" topLeftCell="B6" activePane="bottomRight" state="frozen"/>
      <selection pane="bottomRight" activeCell="A1" sqref="A1:H65536"/>
    </sheetView>
  </sheetViews>
  <sheetFormatPr defaultColWidth="9.00390625" defaultRowHeight="15"/>
  <cols>
    <col min="1" max="1" width="33.421875" style="45" customWidth="1"/>
    <col min="2" max="5" width="10.57421875" style="45" customWidth="1"/>
    <col min="6" max="6" width="9.8515625" style="45" customWidth="1"/>
    <col min="7" max="7" width="9.7109375" style="45" customWidth="1"/>
    <col min="8" max="8" width="10.28125" style="45" customWidth="1"/>
    <col min="9" max="219" width="9.00390625" style="45" customWidth="1"/>
  </cols>
  <sheetData>
    <row r="1" ht="14.25">
      <c r="H1" s="52" t="s">
        <v>721</v>
      </c>
    </row>
    <row r="2" spans="1:8" s="45" customFormat="1" ht="36" customHeight="1">
      <c r="A2" s="33" t="s">
        <v>722</v>
      </c>
      <c r="B2" s="33"/>
      <c r="C2" s="33"/>
      <c r="D2" s="33"/>
      <c r="E2" s="33"/>
      <c r="F2" s="33"/>
      <c r="G2" s="33"/>
      <c r="H2" s="33"/>
    </row>
    <row r="3" spans="1:8" s="46" customFormat="1" ht="16.5" customHeight="1">
      <c r="A3" s="53"/>
      <c r="B3" s="53"/>
      <c r="H3" s="54" t="s">
        <v>8</v>
      </c>
    </row>
    <row r="4" spans="1:8" s="47" customFormat="1" ht="18" customHeight="1">
      <c r="A4" s="55" t="s">
        <v>723</v>
      </c>
      <c r="B4" s="56" t="s">
        <v>52</v>
      </c>
      <c r="C4" s="55" t="s">
        <v>11</v>
      </c>
      <c r="D4" s="55" t="s">
        <v>12</v>
      </c>
      <c r="E4" s="57" t="s">
        <v>13</v>
      </c>
      <c r="F4" s="37" t="s">
        <v>14</v>
      </c>
      <c r="G4" s="37" t="s">
        <v>15</v>
      </c>
      <c r="H4" s="37" t="s">
        <v>99</v>
      </c>
    </row>
    <row r="5" spans="1:8" s="47" customFormat="1" ht="42" customHeight="1">
      <c r="A5" s="12"/>
      <c r="B5" s="56"/>
      <c r="C5" s="55"/>
      <c r="D5" s="55"/>
      <c r="E5" s="57"/>
      <c r="F5" s="37"/>
      <c r="G5" s="37"/>
      <c r="H5" s="37"/>
    </row>
    <row r="6" spans="1:219" s="48" customFormat="1" ht="19.5" customHeight="1">
      <c r="A6" s="58" t="s">
        <v>724</v>
      </c>
      <c r="B6" s="59">
        <f>SUM(B7:B9,B14:B17)</f>
        <v>27138</v>
      </c>
      <c r="C6" s="59">
        <f>SUM(C7:C9,C14:C17)</f>
        <v>32246</v>
      </c>
      <c r="D6" s="59">
        <f>SUM(D7:D9,D14:D17)</f>
        <v>35334</v>
      </c>
      <c r="E6" s="59">
        <f>SUM(E7:E9,E14:E17)</f>
        <v>875</v>
      </c>
      <c r="F6" s="60">
        <f aca="true" t="shared" si="0" ref="F6:F13">IF(ISERROR(E6/C6),,E6/C6*100)</f>
        <v>2.713514854555604</v>
      </c>
      <c r="G6" s="60">
        <f>IF(ISERROR(E6/D6),,(E6/D6)*100)</f>
        <v>2.4763683704081054</v>
      </c>
      <c r="H6" s="60">
        <f aca="true" t="shared" si="1" ref="H6:H13">IF(ISERROR(E6/B6),,(E6-B6)/B6*100)</f>
        <v>-96.77573881641977</v>
      </c>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row>
    <row r="7" spans="1:219" s="49" customFormat="1" ht="19.5" customHeight="1">
      <c r="A7" s="61" t="s">
        <v>725</v>
      </c>
      <c r="B7" s="62"/>
      <c r="C7" s="62"/>
      <c r="D7" s="62"/>
      <c r="E7" s="62"/>
      <c r="F7" s="63">
        <f t="shared" si="0"/>
        <v>0</v>
      </c>
      <c r="G7" s="63">
        <f aca="true" t="shared" si="2" ref="G7:G13">IF(ISERROR(E7/D7),,E7/D7*100)</f>
        <v>0</v>
      </c>
      <c r="H7" s="63">
        <f t="shared" si="1"/>
        <v>0</v>
      </c>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45"/>
      <c r="FE7" s="45"/>
      <c r="FF7" s="45"/>
      <c r="FG7" s="45"/>
      <c r="FH7" s="45"/>
      <c r="FI7" s="45"/>
      <c r="FJ7" s="45"/>
      <c r="FK7" s="45"/>
      <c r="FL7" s="45"/>
      <c r="FM7" s="45"/>
      <c r="FN7" s="45"/>
      <c r="FO7" s="45"/>
      <c r="FP7" s="45"/>
      <c r="FQ7" s="45"/>
      <c r="FR7" s="45"/>
      <c r="FS7" s="45"/>
      <c r="FT7" s="45"/>
      <c r="FU7" s="45"/>
      <c r="FV7" s="45"/>
      <c r="FW7" s="45"/>
      <c r="FX7" s="45"/>
      <c r="FY7" s="45"/>
      <c r="FZ7" s="45"/>
      <c r="GA7" s="45"/>
      <c r="GB7" s="45"/>
      <c r="GC7" s="45"/>
      <c r="GD7" s="45"/>
      <c r="GE7" s="45"/>
      <c r="GF7" s="45"/>
      <c r="GG7" s="45"/>
      <c r="GH7" s="45"/>
      <c r="GI7" s="45"/>
      <c r="GJ7" s="45"/>
      <c r="GK7" s="45"/>
      <c r="GL7" s="45"/>
      <c r="GM7" s="45"/>
      <c r="GN7" s="45"/>
      <c r="GO7" s="45"/>
      <c r="GP7" s="45"/>
      <c r="GQ7" s="45"/>
      <c r="GR7" s="45"/>
      <c r="GS7" s="45"/>
      <c r="GT7" s="45"/>
      <c r="GU7" s="45"/>
      <c r="GV7" s="45"/>
      <c r="GW7" s="45"/>
      <c r="GX7" s="45"/>
      <c r="GY7" s="45"/>
      <c r="GZ7" s="45"/>
      <c r="HA7" s="45"/>
      <c r="HB7" s="45"/>
      <c r="HC7" s="45"/>
      <c r="HD7" s="45"/>
      <c r="HE7" s="45"/>
      <c r="HF7" s="45"/>
      <c r="HG7" s="45"/>
      <c r="HH7" s="45"/>
      <c r="HI7" s="45"/>
      <c r="HJ7" s="45"/>
      <c r="HK7" s="45"/>
    </row>
    <row r="8" spans="1:219" s="49" customFormat="1" ht="19.5" customHeight="1">
      <c r="A8" s="61" t="s">
        <v>726</v>
      </c>
      <c r="B8" s="62">
        <v>-271</v>
      </c>
      <c r="C8" s="62">
        <v>-130</v>
      </c>
      <c r="D8" s="62"/>
      <c r="E8" s="62"/>
      <c r="F8" s="63">
        <f t="shared" si="0"/>
        <v>0</v>
      </c>
      <c r="G8" s="63">
        <f t="shared" si="2"/>
        <v>0</v>
      </c>
      <c r="H8" s="63">
        <f t="shared" si="1"/>
        <v>-100</v>
      </c>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45"/>
      <c r="FE8" s="45"/>
      <c r="FF8" s="45"/>
      <c r="FG8" s="45"/>
      <c r="FH8" s="45"/>
      <c r="FI8" s="45"/>
      <c r="FJ8" s="45"/>
      <c r="FK8" s="45"/>
      <c r="FL8" s="45"/>
      <c r="FM8" s="45"/>
      <c r="FN8" s="45"/>
      <c r="FO8" s="45"/>
      <c r="FP8" s="45"/>
      <c r="FQ8" s="45"/>
      <c r="FR8" s="45"/>
      <c r="FS8" s="45"/>
      <c r="FT8" s="45"/>
      <c r="FU8" s="45"/>
      <c r="FV8" s="45"/>
      <c r="FW8" s="45"/>
      <c r="FX8" s="45"/>
      <c r="FY8" s="45"/>
      <c r="FZ8" s="45"/>
      <c r="GA8" s="45"/>
      <c r="GB8" s="45"/>
      <c r="GC8" s="45"/>
      <c r="GD8" s="45"/>
      <c r="GE8" s="45"/>
      <c r="GF8" s="45"/>
      <c r="GG8" s="45"/>
      <c r="GH8" s="45"/>
      <c r="GI8" s="45"/>
      <c r="GJ8" s="45"/>
      <c r="GK8" s="45"/>
      <c r="GL8" s="45"/>
      <c r="GM8" s="45"/>
      <c r="GN8" s="45"/>
      <c r="GO8" s="45"/>
      <c r="GP8" s="45"/>
      <c r="GQ8" s="45"/>
      <c r="GR8" s="45"/>
      <c r="GS8" s="45"/>
      <c r="GT8" s="45"/>
      <c r="GU8" s="45"/>
      <c r="GV8" s="45"/>
      <c r="GW8" s="45"/>
      <c r="GX8" s="45"/>
      <c r="GY8" s="45"/>
      <c r="GZ8" s="45"/>
      <c r="HA8" s="45"/>
      <c r="HB8" s="45"/>
      <c r="HC8" s="45"/>
      <c r="HD8" s="45"/>
      <c r="HE8" s="45"/>
      <c r="HF8" s="45"/>
      <c r="HG8" s="45"/>
      <c r="HH8" s="45"/>
      <c r="HI8" s="45"/>
      <c r="HJ8" s="45"/>
      <c r="HK8" s="45"/>
    </row>
    <row r="9" spans="1:219" s="49" customFormat="1" ht="19.5" customHeight="1">
      <c r="A9" s="61" t="s">
        <v>727</v>
      </c>
      <c r="B9" s="62">
        <f>SUM(B10:B13)</f>
        <v>26586</v>
      </c>
      <c r="C9" s="62">
        <f>SUM(C10:C13)</f>
        <v>31376</v>
      </c>
      <c r="D9" s="62">
        <f>SUM(D10:D13)</f>
        <v>34334</v>
      </c>
      <c r="E9" s="62">
        <f>SUM(E10:E13)</f>
        <v>0</v>
      </c>
      <c r="F9" s="63">
        <f t="shared" si="0"/>
        <v>0</v>
      </c>
      <c r="G9" s="63">
        <f t="shared" si="2"/>
        <v>0</v>
      </c>
      <c r="H9" s="63">
        <f t="shared" si="1"/>
        <v>-100</v>
      </c>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c r="EN9" s="45"/>
      <c r="EO9" s="45"/>
      <c r="EP9" s="45"/>
      <c r="EQ9" s="45"/>
      <c r="ER9" s="45"/>
      <c r="ES9" s="45"/>
      <c r="ET9" s="45"/>
      <c r="EU9" s="45"/>
      <c r="EV9" s="45"/>
      <c r="EW9" s="45"/>
      <c r="EX9" s="45"/>
      <c r="EY9" s="45"/>
      <c r="EZ9" s="45"/>
      <c r="FA9" s="45"/>
      <c r="FB9" s="45"/>
      <c r="FC9" s="45"/>
      <c r="FD9" s="45"/>
      <c r="FE9" s="45"/>
      <c r="FF9" s="45"/>
      <c r="FG9" s="45"/>
      <c r="FH9" s="45"/>
      <c r="FI9" s="45"/>
      <c r="FJ9" s="45"/>
      <c r="FK9" s="45"/>
      <c r="FL9" s="45"/>
      <c r="FM9" s="45"/>
      <c r="FN9" s="45"/>
      <c r="FO9" s="45"/>
      <c r="FP9" s="45"/>
      <c r="FQ9" s="45"/>
      <c r="FR9" s="45"/>
      <c r="FS9" s="45"/>
      <c r="FT9" s="45"/>
      <c r="FU9" s="45"/>
      <c r="FV9" s="45"/>
      <c r="FW9" s="45"/>
      <c r="FX9" s="45"/>
      <c r="FY9" s="45"/>
      <c r="FZ9" s="45"/>
      <c r="GA9" s="45"/>
      <c r="GB9" s="45"/>
      <c r="GC9" s="45"/>
      <c r="GD9" s="45"/>
      <c r="GE9" s="45"/>
      <c r="GF9" s="45"/>
      <c r="GG9" s="45"/>
      <c r="GH9" s="45"/>
      <c r="GI9" s="45"/>
      <c r="GJ9" s="45"/>
      <c r="GK9" s="45"/>
      <c r="GL9" s="45"/>
      <c r="GM9" s="45"/>
      <c r="GN9" s="45"/>
      <c r="GO9" s="45"/>
      <c r="GP9" s="45"/>
      <c r="GQ9" s="45"/>
      <c r="GR9" s="45"/>
      <c r="GS9" s="45"/>
      <c r="GT9" s="45"/>
      <c r="GU9" s="45"/>
      <c r="GV9" s="45"/>
      <c r="GW9" s="45"/>
      <c r="GX9" s="45"/>
      <c r="GY9" s="45"/>
      <c r="GZ9" s="45"/>
      <c r="HA9" s="45"/>
      <c r="HB9" s="45"/>
      <c r="HC9" s="45"/>
      <c r="HD9" s="45"/>
      <c r="HE9" s="45"/>
      <c r="HF9" s="45"/>
      <c r="HG9" s="45"/>
      <c r="HH9" s="45"/>
      <c r="HI9" s="45"/>
      <c r="HJ9" s="45"/>
      <c r="HK9" s="45"/>
    </row>
    <row r="10" spans="1:219" s="49" customFormat="1" ht="19.5" customHeight="1">
      <c r="A10" s="61" t="s">
        <v>728</v>
      </c>
      <c r="B10" s="62">
        <v>26586</v>
      </c>
      <c r="C10" s="62">
        <v>31376</v>
      </c>
      <c r="D10" s="62">
        <v>34334</v>
      </c>
      <c r="E10" s="62"/>
      <c r="F10" s="63">
        <f t="shared" si="0"/>
        <v>0</v>
      </c>
      <c r="G10" s="63">
        <f t="shared" si="2"/>
        <v>0</v>
      </c>
      <c r="H10" s="63">
        <f t="shared" si="1"/>
        <v>-100</v>
      </c>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c r="EJ10" s="45"/>
      <c r="EK10" s="45"/>
      <c r="EL10" s="45"/>
      <c r="EM10" s="45"/>
      <c r="EN10" s="45"/>
      <c r="EO10" s="45"/>
      <c r="EP10" s="45"/>
      <c r="EQ10" s="45"/>
      <c r="ER10" s="45"/>
      <c r="ES10" s="45"/>
      <c r="ET10" s="45"/>
      <c r="EU10" s="45"/>
      <c r="EV10" s="45"/>
      <c r="EW10" s="45"/>
      <c r="EX10" s="45"/>
      <c r="EY10" s="45"/>
      <c r="EZ10" s="45"/>
      <c r="FA10" s="45"/>
      <c r="FB10" s="45"/>
      <c r="FC10" s="45"/>
      <c r="FD10" s="45"/>
      <c r="FE10" s="45"/>
      <c r="FF10" s="45"/>
      <c r="FG10" s="45"/>
      <c r="FH10" s="45"/>
      <c r="FI10" s="45"/>
      <c r="FJ10" s="45"/>
      <c r="FK10" s="45"/>
      <c r="FL10" s="45"/>
      <c r="FM10" s="45"/>
      <c r="FN10" s="45"/>
      <c r="FO10" s="45"/>
      <c r="FP10" s="45"/>
      <c r="FQ10" s="45"/>
      <c r="FR10" s="45"/>
      <c r="FS10" s="45"/>
      <c r="FT10" s="45"/>
      <c r="FU10" s="45"/>
      <c r="FV10" s="45"/>
      <c r="FW10" s="45"/>
      <c r="FX10" s="45"/>
      <c r="FY10" s="45"/>
      <c r="FZ10" s="45"/>
      <c r="GA10" s="45"/>
      <c r="GB10" s="45"/>
      <c r="GC10" s="45"/>
      <c r="GD10" s="45"/>
      <c r="GE10" s="45"/>
      <c r="GF10" s="45"/>
      <c r="GG10" s="45"/>
      <c r="GH10" s="45"/>
      <c r="GI10" s="45"/>
      <c r="GJ10" s="45"/>
      <c r="GK10" s="45"/>
      <c r="GL10" s="45"/>
      <c r="GM10" s="45"/>
      <c r="GN10" s="45"/>
      <c r="GO10" s="45"/>
      <c r="GP10" s="45"/>
      <c r="GQ10" s="45"/>
      <c r="GR10" s="45"/>
      <c r="GS10" s="45"/>
      <c r="GT10" s="45"/>
      <c r="GU10" s="45"/>
      <c r="GV10" s="45"/>
      <c r="GW10" s="45"/>
      <c r="GX10" s="45"/>
      <c r="GY10" s="45"/>
      <c r="GZ10" s="45"/>
      <c r="HA10" s="45"/>
      <c r="HB10" s="45"/>
      <c r="HC10" s="45"/>
      <c r="HD10" s="45"/>
      <c r="HE10" s="45"/>
      <c r="HF10" s="45"/>
      <c r="HG10" s="45"/>
      <c r="HH10" s="45"/>
      <c r="HI10" s="45"/>
      <c r="HJ10" s="45"/>
      <c r="HK10" s="45"/>
    </row>
    <row r="11" spans="1:219" s="49" customFormat="1" ht="19.5" customHeight="1">
      <c r="A11" s="61" t="s">
        <v>729</v>
      </c>
      <c r="B11" s="62"/>
      <c r="C11" s="62"/>
      <c r="D11" s="62"/>
      <c r="E11" s="62"/>
      <c r="F11" s="63">
        <f t="shared" si="0"/>
        <v>0</v>
      </c>
      <c r="G11" s="63">
        <f t="shared" si="2"/>
        <v>0</v>
      </c>
      <c r="H11" s="63">
        <f t="shared" si="1"/>
        <v>0</v>
      </c>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45"/>
      <c r="FE11" s="45"/>
      <c r="FF11" s="45"/>
      <c r="FG11" s="45"/>
      <c r="FH11" s="45"/>
      <c r="FI11" s="45"/>
      <c r="FJ11" s="45"/>
      <c r="FK11" s="45"/>
      <c r="FL11" s="45"/>
      <c r="FM11" s="45"/>
      <c r="FN11" s="45"/>
      <c r="FO11" s="45"/>
      <c r="FP11" s="45"/>
      <c r="FQ11" s="45"/>
      <c r="FR11" s="45"/>
      <c r="FS11" s="45"/>
      <c r="FT11" s="45"/>
      <c r="FU11" s="45"/>
      <c r="FV11" s="45"/>
      <c r="FW11" s="45"/>
      <c r="FX11" s="45"/>
      <c r="FY11" s="45"/>
      <c r="FZ11" s="45"/>
      <c r="GA11" s="45"/>
      <c r="GB11" s="45"/>
      <c r="GC11" s="45"/>
      <c r="GD11" s="45"/>
      <c r="GE11" s="45"/>
      <c r="GF11" s="45"/>
      <c r="GG11" s="45"/>
      <c r="GH11" s="45"/>
      <c r="GI11" s="45"/>
      <c r="GJ11" s="45"/>
      <c r="GK11" s="45"/>
      <c r="GL11" s="45"/>
      <c r="GM11" s="45"/>
      <c r="GN11" s="45"/>
      <c r="GO11" s="45"/>
      <c r="GP11" s="45"/>
      <c r="GQ11" s="45"/>
      <c r="GR11" s="45"/>
      <c r="GS11" s="45"/>
      <c r="GT11" s="45"/>
      <c r="GU11" s="45"/>
      <c r="GV11" s="45"/>
      <c r="GW11" s="45"/>
      <c r="GX11" s="45"/>
      <c r="GY11" s="45"/>
      <c r="GZ11" s="45"/>
      <c r="HA11" s="45"/>
      <c r="HB11" s="45"/>
      <c r="HC11" s="45"/>
      <c r="HD11" s="45"/>
      <c r="HE11" s="45"/>
      <c r="HF11" s="45"/>
      <c r="HG11" s="45"/>
      <c r="HH11" s="45"/>
      <c r="HI11" s="45"/>
      <c r="HJ11" s="45"/>
      <c r="HK11" s="45"/>
    </row>
    <row r="12" spans="1:219" s="49" customFormat="1" ht="19.5" customHeight="1">
      <c r="A12" s="61" t="s">
        <v>730</v>
      </c>
      <c r="B12" s="62"/>
      <c r="C12" s="62"/>
      <c r="D12" s="62"/>
      <c r="E12" s="62"/>
      <c r="F12" s="63">
        <f t="shared" si="0"/>
        <v>0</v>
      </c>
      <c r="G12" s="63">
        <f t="shared" si="2"/>
        <v>0</v>
      </c>
      <c r="H12" s="63">
        <f t="shared" si="1"/>
        <v>0</v>
      </c>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45"/>
      <c r="FE12" s="45"/>
      <c r="FF12" s="45"/>
      <c r="FG12" s="45"/>
      <c r="FH12" s="45"/>
      <c r="FI12" s="45"/>
      <c r="FJ12" s="45"/>
      <c r="FK12" s="45"/>
      <c r="FL12" s="45"/>
      <c r="FM12" s="45"/>
      <c r="FN12" s="45"/>
      <c r="FO12" s="45"/>
      <c r="FP12" s="45"/>
      <c r="FQ12" s="45"/>
      <c r="FR12" s="45"/>
      <c r="FS12" s="45"/>
      <c r="FT12" s="45"/>
      <c r="FU12" s="45"/>
      <c r="FV12" s="45"/>
      <c r="FW12" s="45"/>
      <c r="FX12" s="45"/>
      <c r="FY12" s="45"/>
      <c r="FZ12" s="45"/>
      <c r="GA12" s="45"/>
      <c r="GB12" s="45"/>
      <c r="GC12" s="45"/>
      <c r="GD12" s="45"/>
      <c r="GE12" s="45"/>
      <c r="GF12" s="45"/>
      <c r="GG12" s="45"/>
      <c r="GH12" s="45"/>
      <c r="GI12" s="45"/>
      <c r="GJ12" s="45"/>
      <c r="GK12" s="45"/>
      <c r="GL12" s="45"/>
      <c r="GM12" s="45"/>
      <c r="GN12" s="45"/>
      <c r="GO12" s="45"/>
      <c r="GP12" s="45"/>
      <c r="GQ12" s="45"/>
      <c r="GR12" s="45"/>
      <c r="GS12" s="45"/>
      <c r="GT12" s="45"/>
      <c r="GU12" s="45"/>
      <c r="GV12" s="45"/>
      <c r="GW12" s="45"/>
      <c r="GX12" s="45"/>
      <c r="GY12" s="45"/>
      <c r="GZ12" s="45"/>
      <c r="HA12" s="45"/>
      <c r="HB12" s="45"/>
      <c r="HC12" s="45"/>
      <c r="HD12" s="45"/>
      <c r="HE12" s="45"/>
      <c r="HF12" s="45"/>
      <c r="HG12" s="45"/>
      <c r="HH12" s="45"/>
      <c r="HI12" s="45"/>
      <c r="HJ12" s="45"/>
      <c r="HK12" s="45"/>
    </row>
    <row r="13" spans="1:219" s="49" customFormat="1" ht="19.5" customHeight="1">
      <c r="A13" s="61" t="s">
        <v>731</v>
      </c>
      <c r="B13" s="62"/>
      <c r="C13" s="62"/>
      <c r="D13" s="62"/>
      <c r="E13" s="62"/>
      <c r="F13" s="63">
        <f t="shared" si="0"/>
        <v>0</v>
      </c>
      <c r="G13" s="63">
        <f t="shared" si="2"/>
        <v>0</v>
      </c>
      <c r="H13" s="63">
        <f t="shared" si="1"/>
        <v>0</v>
      </c>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45"/>
      <c r="FE13" s="45"/>
      <c r="FF13" s="45"/>
      <c r="FG13" s="45"/>
      <c r="FH13" s="45"/>
      <c r="FI13" s="45"/>
      <c r="FJ13" s="45"/>
      <c r="FK13" s="45"/>
      <c r="FL13" s="45"/>
      <c r="FM13" s="45"/>
      <c r="FN13" s="45"/>
      <c r="FO13" s="45"/>
      <c r="FP13" s="45"/>
      <c r="FQ13" s="45"/>
      <c r="FR13" s="45"/>
      <c r="FS13" s="45"/>
      <c r="FT13" s="45"/>
      <c r="FU13" s="45"/>
      <c r="FV13" s="45"/>
      <c r="FW13" s="45"/>
      <c r="FX13" s="45"/>
      <c r="FY13" s="45"/>
      <c r="FZ13" s="45"/>
      <c r="GA13" s="45"/>
      <c r="GB13" s="45"/>
      <c r="GC13" s="45"/>
      <c r="GD13" s="45"/>
      <c r="GE13" s="45"/>
      <c r="GF13" s="45"/>
      <c r="GG13" s="45"/>
      <c r="GH13" s="45"/>
      <c r="GI13" s="45"/>
      <c r="GJ13" s="45"/>
      <c r="GK13" s="45"/>
      <c r="GL13" s="45"/>
      <c r="GM13" s="45"/>
      <c r="GN13" s="45"/>
      <c r="GO13" s="45"/>
      <c r="GP13" s="45"/>
      <c r="GQ13" s="45"/>
      <c r="GR13" s="45"/>
      <c r="GS13" s="45"/>
      <c r="GT13" s="45"/>
      <c r="GU13" s="45"/>
      <c r="GV13" s="45"/>
      <c r="GW13" s="45"/>
      <c r="GX13" s="45"/>
      <c r="GY13" s="45"/>
      <c r="GZ13" s="45"/>
      <c r="HA13" s="45"/>
      <c r="HB13" s="45"/>
      <c r="HC13" s="45"/>
      <c r="HD13" s="45"/>
      <c r="HE13" s="45"/>
      <c r="HF13" s="45"/>
      <c r="HG13" s="45"/>
      <c r="HH13" s="45"/>
      <c r="HI13" s="45"/>
      <c r="HJ13" s="45"/>
      <c r="HK13" s="45"/>
    </row>
    <row r="14" spans="1:219" s="49" customFormat="1" ht="19.5" customHeight="1">
      <c r="A14" s="61" t="s">
        <v>732</v>
      </c>
      <c r="B14" s="62"/>
      <c r="C14" s="62"/>
      <c r="D14" s="62"/>
      <c r="E14" s="62"/>
      <c r="F14" s="63"/>
      <c r="G14" s="63"/>
      <c r="H14" s="63"/>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45"/>
      <c r="FE14" s="45"/>
      <c r="FF14" s="45"/>
      <c r="FG14" s="45"/>
      <c r="FH14" s="45"/>
      <c r="FI14" s="45"/>
      <c r="FJ14" s="45"/>
      <c r="FK14" s="45"/>
      <c r="FL14" s="45"/>
      <c r="FM14" s="45"/>
      <c r="FN14" s="45"/>
      <c r="FO14" s="45"/>
      <c r="FP14" s="45"/>
      <c r="FQ14" s="45"/>
      <c r="FR14" s="45"/>
      <c r="FS14" s="45"/>
      <c r="FT14" s="45"/>
      <c r="FU14" s="45"/>
      <c r="FV14" s="45"/>
      <c r="FW14" s="45"/>
      <c r="FX14" s="45"/>
      <c r="FY14" s="45"/>
      <c r="FZ14" s="45"/>
      <c r="GA14" s="45"/>
      <c r="GB14" s="45"/>
      <c r="GC14" s="45"/>
      <c r="GD14" s="45"/>
      <c r="GE14" s="45"/>
      <c r="GF14" s="45"/>
      <c r="GG14" s="45"/>
      <c r="GH14" s="45"/>
      <c r="GI14" s="45"/>
      <c r="GJ14" s="45"/>
      <c r="GK14" s="45"/>
      <c r="GL14" s="45"/>
      <c r="GM14" s="45"/>
      <c r="GN14" s="45"/>
      <c r="GO14" s="45"/>
      <c r="GP14" s="45"/>
      <c r="GQ14" s="45"/>
      <c r="GR14" s="45"/>
      <c r="GS14" s="45"/>
      <c r="GT14" s="45"/>
      <c r="GU14" s="45"/>
      <c r="GV14" s="45"/>
      <c r="GW14" s="45"/>
      <c r="GX14" s="45"/>
      <c r="GY14" s="45"/>
      <c r="GZ14" s="45"/>
      <c r="HA14" s="45"/>
      <c r="HB14" s="45"/>
      <c r="HC14" s="45"/>
      <c r="HD14" s="45"/>
      <c r="HE14" s="45"/>
      <c r="HF14" s="45"/>
      <c r="HG14" s="45"/>
      <c r="HH14" s="45"/>
      <c r="HI14" s="45"/>
      <c r="HJ14" s="45"/>
      <c r="HK14" s="45"/>
    </row>
    <row r="15" spans="1:219" s="49" customFormat="1" ht="19.5" customHeight="1">
      <c r="A15" s="61" t="s">
        <v>733</v>
      </c>
      <c r="B15" s="62"/>
      <c r="C15" s="62"/>
      <c r="D15" s="62"/>
      <c r="E15" s="62"/>
      <c r="F15" s="63">
        <f aca="true" t="shared" si="3" ref="F15:F20">IF(ISERROR(E15/C15),,E15/C15*100)</f>
        <v>0</v>
      </c>
      <c r="G15" s="63">
        <f aca="true" t="shared" si="4" ref="G15:G20">IF(ISERROR(E15/D15),,E15/D15*100)</f>
        <v>0</v>
      </c>
      <c r="H15" s="63">
        <f aca="true" t="shared" si="5" ref="H15:H20">IF(ISERROR(E15/B15),,(E15-B15)/B15*100)</f>
        <v>0</v>
      </c>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c r="FF15" s="45"/>
      <c r="FG15" s="45"/>
      <c r="FH15" s="45"/>
      <c r="FI15" s="45"/>
      <c r="FJ15" s="45"/>
      <c r="FK15" s="45"/>
      <c r="FL15" s="45"/>
      <c r="FM15" s="45"/>
      <c r="FN15" s="45"/>
      <c r="FO15" s="45"/>
      <c r="FP15" s="45"/>
      <c r="FQ15" s="45"/>
      <c r="FR15" s="45"/>
      <c r="FS15" s="45"/>
      <c r="FT15" s="45"/>
      <c r="FU15" s="45"/>
      <c r="FV15" s="45"/>
      <c r="FW15" s="45"/>
      <c r="FX15" s="45"/>
      <c r="FY15" s="45"/>
      <c r="FZ15" s="45"/>
      <c r="GA15" s="45"/>
      <c r="GB15" s="45"/>
      <c r="GC15" s="45"/>
      <c r="GD15" s="45"/>
      <c r="GE15" s="45"/>
      <c r="GF15" s="45"/>
      <c r="GG15" s="45"/>
      <c r="GH15" s="45"/>
      <c r="GI15" s="45"/>
      <c r="GJ15" s="45"/>
      <c r="GK15" s="45"/>
      <c r="GL15" s="45"/>
      <c r="GM15" s="45"/>
      <c r="GN15" s="45"/>
      <c r="GO15" s="45"/>
      <c r="GP15" s="45"/>
      <c r="GQ15" s="45"/>
      <c r="GR15" s="45"/>
      <c r="GS15" s="45"/>
      <c r="GT15" s="45"/>
      <c r="GU15" s="45"/>
      <c r="GV15" s="45"/>
      <c r="GW15" s="45"/>
      <c r="GX15" s="45"/>
      <c r="GY15" s="45"/>
      <c r="GZ15" s="45"/>
      <c r="HA15" s="45"/>
      <c r="HB15" s="45"/>
      <c r="HC15" s="45"/>
      <c r="HD15" s="45"/>
      <c r="HE15" s="45"/>
      <c r="HF15" s="45"/>
      <c r="HG15" s="45"/>
      <c r="HH15" s="45"/>
      <c r="HI15" s="45"/>
      <c r="HJ15" s="45"/>
      <c r="HK15" s="45"/>
    </row>
    <row r="16" spans="1:219" s="49" customFormat="1" ht="19.5" customHeight="1">
      <c r="A16" s="61" t="s">
        <v>734</v>
      </c>
      <c r="B16" s="62">
        <v>823</v>
      </c>
      <c r="C16" s="62">
        <v>1000</v>
      </c>
      <c r="D16" s="62">
        <v>1000</v>
      </c>
      <c r="E16" s="62">
        <v>875</v>
      </c>
      <c r="F16" s="63">
        <f t="shared" si="3"/>
        <v>87.5</v>
      </c>
      <c r="G16" s="63">
        <f t="shared" si="4"/>
        <v>87.5</v>
      </c>
      <c r="H16" s="63">
        <f t="shared" si="5"/>
        <v>6.318347509113001</v>
      </c>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c r="EC16" s="45"/>
      <c r="ED16" s="45"/>
      <c r="EE16" s="45"/>
      <c r="EF16" s="45"/>
      <c r="EG16" s="45"/>
      <c r="EH16" s="45"/>
      <c r="EI16" s="45"/>
      <c r="EJ16" s="45"/>
      <c r="EK16" s="45"/>
      <c r="EL16" s="45"/>
      <c r="EM16" s="45"/>
      <c r="EN16" s="45"/>
      <c r="EO16" s="45"/>
      <c r="EP16" s="45"/>
      <c r="EQ16" s="45"/>
      <c r="ER16" s="45"/>
      <c r="ES16" s="45"/>
      <c r="ET16" s="45"/>
      <c r="EU16" s="45"/>
      <c r="EV16" s="45"/>
      <c r="EW16" s="45"/>
      <c r="EX16" s="45"/>
      <c r="EY16" s="45"/>
      <c r="EZ16" s="45"/>
      <c r="FA16" s="45"/>
      <c r="FB16" s="45"/>
      <c r="FC16" s="45"/>
      <c r="FD16" s="45"/>
      <c r="FE16" s="45"/>
      <c r="FF16" s="45"/>
      <c r="FG16" s="45"/>
      <c r="FH16" s="45"/>
      <c r="FI16" s="45"/>
      <c r="FJ16" s="45"/>
      <c r="FK16" s="45"/>
      <c r="FL16" s="45"/>
      <c r="FM16" s="45"/>
      <c r="FN16" s="45"/>
      <c r="FO16" s="45"/>
      <c r="FP16" s="45"/>
      <c r="FQ16" s="45"/>
      <c r="FR16" s="45"/>
      <c r="FS16" s="45"/>
      <c r="FT16" s="45"/>
      <c r="FU16" s="45"/>
      <c r="FV16" s="45"/>
      <c r="FW16" s="45"/>
      <c r="FX16" s="45"/>
      <c r="FY16" s="45"/>
      <c r="FZ16" s="45"/>
      <c r="GA16" s="45"/>
      <c r="GB16" s="45"/>
      <c r="GC16" s="45"/>
      <c r="GD16" s="45"/>
      <c r="GE16" s="45"/>
      <c r="GF16" s="45"/>
      <c r="GG16" s="45"/>
      <c r="GH16" s="45"/>
      <c r="GI16" s="45"/>
      <c r="GJ16" s="45"/>
      <c r="GK16" s="45"/>
      <c r="GL16" s="45"/>
      <c r="GM16" s="45"/>
      <c r="GN16" s="45"/>
      <c r="GO16" s="45"/>
      <c r="GP16" s="45"/>
      <c r="GQ16" s="45"/>
      <c r="GR16" s="45"/>
      <c r="GS16" s="45"/>
      <c r="GT16" s="45"/>
      <c r="GU16" s="45"/>
      <c r="GV16" s="45"/>
      <c r="GW16" s="45"/>
      <c r="GX16" s="45"/>
      <c r="GY16" s="45"/>
      <c r="GZ16" s="45"/>
      <c r="HA16" s="45"/>
      <c r="HB16" s="45"/>
      <c r="HC16" s="45"/>
      <c r="HD16" s="45"/>
      <c r="HE16" s="45"/>
      <c r="HF16" s="45"/>
      <c r="HG16" s="45"/>
      <c r="HH16" s="45"/>
      <c r="HI16" s="45"/>
      <c r="HJ16" s="45"/>
      <c r="HK16" s="45"/>
    </row>
    <row r="17" spans="1:219" s="49" customFormat="1" ht="19.5" customHeight="1">
      <c r="A17" s="61" t="s">
        <v>735</v>
      </c>
      <c r="B17" s="62"/>
      <c r="C17" s="62"/>
      <c r="D17" s="62"/>
      <c r="E17" s="62"/>
      <c r="F17" s="63">
        <f t="shared" si="3"/>
        <v>0</v>
      </c>
      <c r="G17" s="63">
        <f t="shared" si="4"/>
        <v>0</v>
      </c>
      <c r="H17" s="63">
        <f t="shared" si="5"/>
        <v>0</v>
      </c>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5"/>
      <c r="DW17" s="45"/>
      <c r="DX17" s="45"/>
      <c r="DY17" s="45"/>
      <c r="DZ17" s="45"/>
      <c r="EA17" s="45"/>
      <c r="EB17" s="45"/>
      <c r="EC17" s="45"/>
      <c r="ED17" s="45"/>
      <c r="EE17" s="45"/>
      <c r="EF17" s="45"/>
      <c r="EG17" s="45"/>
      <c r="EH17" s="45"/>
      <c r="EI17" s="45"/>
      <c r="EJ17" s="45"/>
      <c r="EK17" s="45"/>
      <c r="EL17" s="45"/>
      <c r="EM17" s="45"/>
      <c r="EN17" s="45"/>
      <c r="EO17" s="45"/>
      <c r="EP17" s="45"/>
      <c r="EQ17" s="45"/>
      <c r="ER17" s="45"/>
      <c r="ES17" s="45"/>
      <c r="ET17" s="45"/>
      <c r="EU17" s="45"/>
      <c r="EV17" s="45"/>
      <c r="EW17" s="45"/>
      <c r="EX17" s="45"/>
      <c r="EY17" s="45"/>
      <c r="EZ17" s="45"/>
      <c r="FA17" s="45"/>
      <c r="FB17" s="45"/>
      <c r="FC17" s="45"/>
      <c r="FD17" s="45"/>
      <c r="FE17" s="45"/>
      <c r="FF17" s="45"/>
      <c r="FG17" s="45"/>
      <c r="FH17" s="45"/>
      <c r="FI17" s="45"/>
      <c r="FJ17" s="45"/>
      <c r="FK17" s="45"/>
      <c r="FL17" s="45"/>
      <c r="FM17" s="45"/>
      <c r="FN17" s="45"/>
      <c r="FO17" s="45"/>
      <c r="FP17" s="45"/>
      <c r="FQ17" s="45"/>
      <c r="FR17" s="45"/>
      <c r="FS17" s="45"/>
      <c r="FT17" s="45"/>
      <c r="FU17" s="45"/>
      <c r="FV17" s="45"/>
      <c r="FW17" s="45"/>
      <c r="FX17" s="45"/>
      <c r="FY17" s="45"/>
      <c r="FZ17" s="45"/>
      <c r="GA17" s="45"/>
      <c r="GB17" s="45"/>
      <c r="GC17" s="45"/>
      <c r="GD17" s="45"/>
      <c r="GE17" s="45"/>
      <c r="GF17" s="45"/>
      <c r="GG17" s="45"/>
      <c r="GH17" s="45"/>
      <c r="GI17" s="45"/>
      <c r="GJ17" s="45"/>
      <c r="GK17" s="45"/>
      <c r="GL17" s="45"/>
      <c r="GM17" s="45"/>
      <c r="GN17" s="45"/>
      <c r="GO17" s="45"/>
      <c r="GP17" s="45"/>
      <c r="GQ17" s="45"/>
      <c r="GR17" s="45"/>
      <c r="GS17" s="45"/>
      <c r="GT17" s="45"/>
      <c r="GU17" s="45"/>
      <c r="GV17" s="45"/>
      <c r="GW17" s="45"/>
      <c r="GX17" s="45"/>
      <c r="GY17" s="45"/>
      <c r="GZ17" s="45"/>
      <c r="HA17" s="45"/>
      <c r="HB17" s="45"/>
      <c r="HC17" s="45"/>
      <c r="HD17" s="45"/>
      <c r="HE17" s="45"/>
      <c r="HF17" s="45"/>
      <c r="HG17" s="45"/>
      <c r="HH17" s="45"/>
      <c r="HI17" s="45"/>
      <c r="HJ17" s="45"/>
      <c r="HK17" s="45"/>
    </row>
    <row r="18" spans="1:219" s="48" customFormat="1" ht="19.5" customHeight="1">
      <c r="A18" s="64" t="s">
        <v>20</v>
      </c>
      <c r="B18" s="59">
        <f>SUM(B19:B22)</f>
        <v>30375</v>
      </c>
      <c r="C18" s="59">
        <f>SUM(C19:C22)</f>
        <v>19425</v>
      </c>
      <c r="D18" s="59">
        <f>SUM(D19:D22)</f>
        <v>30425</v>
      </c>
      <c r="E18" s="59">
        <f>SUM(E19:E22)</f>
        <v>30947</v>
      </c>
      <c r="F18" s="60">
        <f t="shared" si="3"/>
        <v>159.3153153153153</v>
      </c>
      <c r="G18" s="60">
        <f t="shared" si="4"/>
        <v>101.71569433032046</v>
      </c>
      <c r="H18" s="60">
        <f t="shared" si="5"/>
        <v>1.883127572016461</v>
      </c>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c r="EN18" s="51"/>
      <c r="EO18" s="51"/>
      <c r="EP18" s="51"/>
      <c r="EQ18" s="51"/>
      <c r="ER18" s="51"/>
      <c r="ES18" s="51"/>
      <c r="ET18" s="51"/>
      <c r="EU18" s="51"/>
      <c r="EV18" s="51"/>
      <c r="EW18" s="51"/>
      <c r="EX18" s="51"/>
      <c r="EY18" s="51"/>
      <c r="EZ18" s="51"/>
      <c r="FA18" s="51"/>
      <c r="FB18" s="51"/>
      <c r="FC18" s="51"/>
      <c r="FD18" s="51"/>
      <c r="FE18" s="51"/>
      <c r="FF18" s="51"/>
      <c r="FG18" s="51"/>
      <c r="FH18" s="51"/>
      <c r="FI18" s="51"/>
      <c r="FJ18" s="51"/>
      <c r="FK18" s="51"/>
      <c r="FL18" s="51"/>
      <c r="FM18" s="51"/>
      <c r="FN18" s="51"/>
      <c r="FO18" s="51"/>
      <c r="FP18" s="51"/>
      <c r="FQ18" s="51"/>
      <c r="FR18" s="51"/>
      <c r="FS18" s="51"/>
      <c r="FT18" s="51"/>
      <c r="FU18" s="51"/>
      <c r="FV18" s="51"/>
      <c r="FW18" s="51"/>
      <c r="FX18" s="51"/>
      <c r="FY18" s="51"/>
      <c r="FZ18" s="51"/>
      <c r="GA18" s="51"/>
      <c r="GB18" s="51"/>
      <c r="GC18" s="51"/>
      <c r="GD18" s="51"/>
      <c r="GE18" s="51"/>
      <c r="GF18" s="51"/>
      <c r="GG18" s="51"/>
      <c r="GH18" s="51"/>
      <c r="GI18" s="51"/>
      <c r="GJ18" s="51"/>
      <c r="GK18" s="51"/>
      <c r="GL18" s="51"/>
      <c r="GM18" s="51"/>
      <c r="GN18" s="51"/>
      <c r="GO18" s="51"/>
      <c r="GP18" s="51"/>
      <c r="GQ18" s="51"/>
      <c r="GR18" s="51"/>
      <c r="GS18" s="51"/>
      <c r="GT18" s="51"/>
      <c r="GU18" s="51"/>
      <c r="GV18" s="51"/>
      <c r="GW18" s="51"/>
      <c r="GX18" s="51"/>
      <c r="GY18" s="51"/>
      <c r="GZ18" s="51"/>
      <c r="HA18" s="51"/>
      <c r="HB18" s="51"/>
      <c r="HC18" s="51"/>
      <c r="HD18" s="51"/>
      <c r="HE18" s="51"/>
      <c r="HF18" s="51"/>
      <c r="HG18" s="51"/>
      <c r="HH18" s="51"/>
      <c r="HI18" s="51"/>
      <c r="HJ18" s="51"/>
      <c r="HK18" s="51"/>
    </row>
    <row r="19" spans="1:219" s="49" customFormat="1" ht="19.5" customHeight="1">
      <c r="A19" s="65" t="s">
        <v>21</v>
      </c>
      <c r="B19" s="62">
        <v>267</v>
      </c>
      <c r="C19" s="62"/>
      <c r="D19" s="62">
        <v>2000</v>
      </c>
      <c r="E19" s="62">
        <v>2522</v>
      </c>
      <c r="F19" s="63">
        <f t="shared" si="3"/>
        <v>0</v>
      </c>
      <c r="G19" s="63">
        <f t="shared" si="4"/>
        <v>126.1</v>
      </c>
      <c r="H19" s="63">
        <f t="shared" si="5"/>
        <v>844.5692883895131</v>
      </c>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c r="EC19" s="45"/>
      <c r="ED19" s="45"/>
      <c r="EE19" s="45"/>
      <c r="EF19" s="45"/>
      <c r="EG19" s="45"/>
      <c r="EH19" s="45"/>
      <c r="EI19" s="45"/>
      <c r="EJ19" s="45"/>
      <c r="EK19" s="45"/>
      <c r="EL19" s="45"/>
      <c r="EM19" s="45"/>
      <c r="EN19" s="45"/>
      <c r="EO19" s="45"/>
      <c r="EP19" s="45"/>
      <c r="EQ19" s="45"/>
      <c r="ER19" s="45"/>
      <c r="ES19" s="45"/>
      <c r="ET19" s="45"/>
      <c r="EU19" s="45"/>
      <c r="EV19" s="45"/>
      <c r="EW19" s="45"/>
      <c r="EX19" s="45"/>
      <c r="EY19" s="45"/>
      <c r="EZ19" s="45"/>
      <c r="FA19" s="45"/>
      <c r="FB19" s="45"/>
      <c r="FC19" s="45"/>
      <c r="FD19" s="45"/>
      <c r="FE19" s="45"/>
      <c r="FF19" s="45"/>
      <c r="FG19" s="45"/>
      <c r="FH19" s="45"/>
      <c r="FI19" s="45"/>
      <c r="FJ19" s="45"/>
      <c r="FK19" s="45"/>
      <c r="FL19" s="45"/>
      <c r="FM19" s="45"/>
      <c r="FN19" s="45"/>
      <c r="FO19" s="45"/>
      <c r="FP19" s="45"/>
      <c r="FQ19" s="45"/>
      <c r="FR19" s="45"/>
      <c r="FS19" s="45"/>
      <c r="FT19" s="45"/>
      <c r="FU19" s="45"/>
      <c r="FV19" s="45"/>
      <c r="FW19" s="45"/>
      <c r="FX19" s="45"/>
      <c r="FY19" s="45"/>
      <c r="FZ19" s="45"/>
      <c r="GA19" s="45"/>
      <c r="GB19" s="45"/>
      <c r="GC19" s="45"/>
      <c r="GD19" s="45"/>
      <c r="GE19" s="45"/>
      <c r="GF19" s="45"/>
      <c r="GG19" s="45"/>
      <c r="GH19" s="45"/>
      <c r="GI19" s="45"/>
      <c r="GJ19" s="45"/>
      <c r="GK19" s="45"/>
      <c r="GL19" s="45"/>
      <c r="GM19" s="45"/>
      <c r="GN19" s="45"/>
      <c r="GO19" s="45"/>
      <c r="GP19" s="45"/>
      <c r="GQ19" s="45"/>
      <c r="GR19" s="45"/>
      <c r="GS19" s="45"/>
      <c r="GT19" s="45"/>
      <c r="GU19" s="45"/>
      <c r="GV19" s="45"/>
      <c r="GW19" s="45"/>
      <c r="GX19" s="45"/>
      <c r="GY19" s="45"/>
      <c r="GZ19" s="45"/>
      <c r="HA19" s="45"/>
      <c r="HB19" s="45"/>
      <c r="HC19" s="45"/>
      <c r="HD19" s="45"/>
      <c r="HE19" s="45"/>
      <c r="HF19" s="45"/>
      <c r="HG19" s="45"/>
      <c r="HH19" s="45"/>
      <c r="HI19" s="45"/>
      <c r="HJ19" s="45"/>
      <c r="HK19" s="45"/>
    </row>
    <row r="20" spans="1:219" s="49" customFormat="1" ht="19.5" customHeight="1">
      <c r="A20" s="65" t="s">
        <v>25</v>
      </c>
      <c r="B20" s="62"/>
      <c r="C20" s="62">
        <v>4000</v>
      </c>
      <c r="D20" s="62">
        <v>8000</v>
      </c>
      <c r="E20" s="62">
        <v>8000</v>
      </c>
      <c r="F20" s="63">
        <f t="shared" si="3"/>
        <v>200</v>
      </c>
      <c r="G20" s="63">
        <f t="shared" si="4"/>
        <v>100</v>
      </c>
      <c r="H20" s="63">
        <f t="shared" si="5"/>
        <v>0</v>
      </c>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c r="DK20" s="45"/>
      <c r="DL20" s="45"/>
      <c r="DM20" s="45"/>
      <c r="DN20" s="45"/>
      <c r="DO20" s="45"/>
      <c r="DP20" s="45"/>
      <c r="DQ20" s="45"/>
      <c r="DR20" s="45"/>
      <c r="DS20" s="45"/>
      <c r="DT20" s="45"/>
      <c r="DU20" s="45"/>
      <c r="DV20" s="45"/>
      <c r="DW20" s="45"/>
      <c r="DX20" s="45"/>
      <c r="DY20" s="45"/>
      <c r="DZ20" s="45"/>
      <c r="EA20" s="45"/>
      <c r="EB20" s="45"/>
      <c r="EC20" s="45"/>
      <c r="ED20" s="45"/>
      <c r="EE20" s="45"/>
      <c r="EF20" s="45"/>
      <c r="EG20" s="45"/>
      <c r="EH20" s="45"/>
      <c r="EI20" s="45"/>
      <c r="EJ20" s="45"/>
      <c r="EK20" s="45"/>
      <c r="EL20" s="45"/>
      <c r="EM20" s="45"/>
      <c r="EN20" s="45"/>
      <c r="EO20" s="45"/>
      <c r="EP20" s="45"/>
      <c r="EQ20" s="45"/>
      <c r="ER20" s="45"/>
      <c r="ES20" s="45"/>
      <c r="ET20" s="45"/>
      <c r="EU20" s="45"/>
      <c r="EV20" s="45"/>
      <c r="EW20" s="45"/>
      <c r="EX20" s="45"/>
      <c r="EY20" s="45"/>
      <c r="EZ20" s="45"/>
      <c r="FA20" s="45"/>
      <c r="FB20" s="45"/>
      <c r="FC20" s="45"/>
      <c r="FD20" s="45"/>
      <c r="FE20" s="45"/>
      <c r="FF20" s="45"/>
      <c r="FG20" s="45"/>
      <c r="FH20" s="45"/>
      <c r="FI20" s="45"/>
      <c r="FJ20" s="45"/>
      <c r="FK20" s="45"/>
      <c r="FL20" s="45"/>
      <c r="FM20" s="45"/>
      <c r="FN20" s="45"/>
      <c r="FO20" s="45"/>
      <c r="FP20" s="45"/>
      <c r="FQ20" s="45"/>
      <c r="FR20" s="45"/>
      <c r="FS20" s="45"/>
      <c r="FT20" s="45"/>
      <c r="FU20" s="45"/>
      <c r="FV20" s="45"/>
      <c r="FW20" s="45"/>
      <c r="FX20" s="45"/>
      <c r="FY20" s="45"/>
      <c r="FZ20" s="45"/>
      <c r="GA20" s="45"/>
      <c r="GB20" s="45"/>
      <c r="GC20" s="45"/>
      <c r="GD20" s="45"/>
      <c r="GE20" s="45"/>
      <c r="GF20" s="45"/>
      <c r="GG20" s="45"/>
      <c r="GH20" s="45"/>
      <c r="GI20" s="45"/>
      <c r="GJ20" s="45"/>
      <c r="GK20" s="45"/>
      <c r="GL20" s="45"/>
      <c r="GM20" s="45"/>
      <c r="GN20" s="45"/>
      <c r="GO20" s="45"/>
      <c r="GP20" s="45"/>
      <c r="GQ20" s="45"/>
      <c r="GR20" s="45"/>
      <c r="GS20" s="45"/>
      <c r="GT20" s="45"/>
      <c r="GU20" s="45"/>
      <c r="GV20" s="45"/>
      <c r="GW20" s="45"/>
      <c r="GX20" s="45"/>
      <c r="GY20" s="45"/>
      <c r="GZ20" s="45"/>
      <c r="HA20" s="45"/>
      <c r="HB20" s="45"/>
      <c r="HC20" s="45"/>
      <c r="HD20" s="45"/>
      <c r="HE20" s="45"/>
      <c r="HF20" s="45"/>
      <c r="HG20" s="45"/>
      <c r="HH20" s="45"/>
      <c r="HI20" s="45"/>
      <c r="HJ20" s="45"/>
      <c r="HK20" s="45"/>
    </row>
    <row r="21" spans="1:219" s="49" customFormat="1" ht="19.5" customHeight="1">
      <c r="A21" s="61" t="s">
        <v>736</v>
      </c>
      <c r="B21" s="62"/>
      <c r="C21" s="62"/>
      <c r="D21" s="62">
        <v>5000</v>
      </c>
      <c r="E21" s="62">
        <v>5000</v>
      </c>
      <c r="F21" s="63"/>
      <c r="G21" s="63"/>
      <c r="H21" s="63"/>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c r="EC21" s="45"/>
      <c r="ED21" s="45"/>
      <c r="EE21" s="45"/>
      <c r="EF21" s="45"/>
      <c r="EG21" s="45"/>
      <c r="EH21" s="45"/>
      <c r="EI21" s="45"/>
      <c r="EJ21" s="45"/>
      <c r="EK21" s="45"/>
      <c r="EL21" s="45"/>
      <c r="EM21" s="45"/>
      <c r="EN21" s="45"/>
      <c r="EO21" s="45"/>
      <c r="EP21" s="45"/>
      <c r="EQ21" s="45"/>
      <c r="ER21" s="45"/>
      <c r="ES21" s="45"/>
      <c r="ET21" s="45"/>
      <c r="EU21" s="45"/>
      <c r="EV21" s="45"/>
      <c r="EW21" s="45"/>
      <c r="EX21" s="45"/>
      <c r="EY21" s="45"/>
      <c r="EZ21" s="45"/>
      <c r="FA21" s="45"/>
      <c r="FB21" s="45"/>
      <c r="FC21" s="45"/>
      <c r="FD21" s="45"/>
      <c r="FE21" s="45"/>
      <c r="FF21" s="45"/>
      <c r="FG21" s="45"/>
      <c r="FH21" s="45"/>
      <c r="FI21" s="45"/>
      <c r="FJ21" s="45"/>
      <c r="FK21" s="45"/>
      <c r="FL21" s="45"/>
      <c r="FM21" s="45"/>
      <c r="FN21" s="45"/>
      <c r="FO21" s="45"/>
      <c r="FP21" s="45"/>
      <c r="FQ21" s="45"/>
      <c r="FR21" s="45"/>
      <c r="FS21" s="45"/>
      <c r="FT21" s="45"/>
      <c r="FU21" s="45"/>
      <c r="FV21" s="45"/>
      <c r="FW21" s="45"/>
      <c r="FX21" s="45"/>
      <c r="FY21" s="45"/>
      <c r="FZ21" s="45"/>
      <c r="GA21" s="45"/>
      <c r="GB21" s="45"/>
      <c r="GC21" s="45"/>
      <c r="GD21" s="45"/>
      <c r="GE21" s="45"/>
      <c r="GF21" s="45"/>
      <c r="GG21" s="45"/>
      <c r="GH21" s="45"/>
      <c r="GI21" s="45"/>
      <c r="GJ21" s="45"/>
      <c r="GK21" s="45"/>
      <c r="GL21" s="45"/>
      <c r="GM21" s="45"/>
      <c r="GN21" s="45"/>
      <c r="GO21" s="45"/>
      <c r="GP21" s="45"/>
      <c r="GQ21" s="45"/>
      <c r="GR21" s="45"/>
      <c r="GS21" s="45"/>
      <c r="GT21" s="45"/>
      <c r="GU21" s="45"/>
      <c r="GV21" s="45"/>
      <c r="GW21" s="45"/>
      <c r="GX21" s="45"/>
      <c r="GY21" s="45"/>
      <c r="GZ21" s="45"/>
      <c r="HA21" s="45"/>
      <c r="HB21" s="45"/>
      <c r="HC21" s="45"/>
      <c r="HD21" s="45"/>
      <c r="HE21" s="45"/>
      <c r="HF21" s="45"/>
      <c r="HG21" s="45"/>
      <c r="HH21" s="45"/>
      <c r="HI21" s="45"/>
      <c r="HJ21" s="45"/>
      <c r="HK21" s="45"/>
    </row>
    <row r="22" spans="1:219" s="49" customFormat="1" ht="19.5" customHeight="1">
      <c r="A22" s="61" t="s">
        <v>737</v>
      </c>
      <c r="B22" s="62">
        <v>30108</v>
      </c>
      <c r="C22" s="62">
        <v>15425</v>
      </c>
      <c r="D22" s="62">
        <v>15425</v>
      </c>
      <c r="E22" s="62">
        <v>15425</v>
      </c>
      <c r="F22" s="63">
        <f aca="true" t="shared" si="6" ref="F22:F44">IF(ISERROR(E22/C22),,E22/C22*100)</f>
        <v>100</v>
      </c>
      <c r="G22" s="63">
        <f aca="true" t="shared" si="7" ref="G22:G44">IF(ISERROR(E22/D22),,E22/D22*100)</f>
        <v>100</v>
      </c>
      <c r="H22" s="63">
        <f aca="true" t="shared" si="8" ref="H22:H44">IF(ISERROR(E22/B22),,(E22-B22)/B22*100)</f>
        <v>-48.76776936362429</v>
      </c>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c r="EC22" s="45"/>
      <c r="ED22" s="45"/>
      <c r="EE22" s="45"/>
      <c r="EF22" s="45"/>
      <c r="EG22" s="45"/>
      <c r="EH22" s="45"/>
      <c r="EI22" s="45"/>
      <c r="EJ22" s="45"/>
      <c r="EK22" s="45"/>
      <c r="EL22" s="45"/>
      <c r="EM22" s="45"/>
      <c r="EN22" s="45"/>
      <c r="EO22" s="45"/>
      <c r="EP22" s="45"/>
      <c r="EQ22" s="45"/>
      <c r="ER22" s="45"/>
      <c r="ES22" s="45"/>
      <c r="ET22" s="45"/>
      <c r="EU22" s="45"/>
      <c r="EV22" s="45"/>
      <c r="EW22" s="45"/>
      <c r="EX22" s="45"/>
      <c r="EY22" s="45"/>
      <c r="EZ22" s="45"/>
      <c r="FA22" s="45"/>
      <c r="FB22" s="45"/>
      <c r="FC22" s="45"/>
      <c r="FD22" s="45"/>
      <c r="FE22" s="45"/>
      <c r="FF22" s="45"/>
      <c r="FG22" s="45"/>
      <c r="FH22" s="45"/>
      <c r="FI22" s="45"/>
      <c r="FJ22" s="45"/>
      <c r="FK22" s="45"/>
      <c r="FL22" s="45"/>
      <c r="FM22" s="45"/>
      <c r="FN22" s="45"/>
      <c r="FO22" s="45"/>
      <c r="FP22" s="45"/>
      <c r="FQ22" s="45"/>
      <c r="FR22" s="45"/>
      <c r="FS22" s="45"/>
      <c r="FT22" s="45"/>
      <c r="FU22" s="45"/>
      <c r="FV22" s="45"/>
      <c r="FW22" s="45"/>
      <c r="FX22" s="45"/>
      <c r="FY22" s="45"/>
      <c r="FZ22" s="45"/>
      <c r="GA22" s="45"/>
      <c r="GB22" s="45"/>
      <c r="GC22" s="45"/>
      <c r="GD22" s="45"/>
      <c r="GE22" s="45"/>
      <c r="GF22" s="45"/>
      <c r="GG22" s="45"/>
      <c r="GH22" s="45"/>
      <c r="GI22" s="45"/>
      <c r="GJ22" s="45"/>
      <c r="GK22" s="45"/>
      <c r="GL22" s="45"/>
      <c r="GM22" s="45"/>
      <c r="GN22" s="45"/>
      <c r="GO22" s="45"/>
      <c r="GP22" s="45"/>
      <c r="GQ22" s="45"/>
      <c r="GR22" s="45"/>
      <c r="GS22" s="45"/>
      <c r="GT22" s="45"/>
      <c r="GU22" s="45"/>
      <c r="GV22" s="45"/>
      <c r="GW22" s="45"/>
      <c r="GX22" s="45"/>
      <c r="GY22" s="45"/>
      <c r="GZ22" s="45"/>
      <c r="HA22" s="45"/>
      <c r="HB22" s="45"/>
      <c r="HC22" s="45"/>
      <c r="HD22" s="45"/>
      <c r="HE22" s="45"/>
      <c r="HF22" s="45"/>
      <c r="HG22" s="45"/>
      <c r="HH22" s="45"/>
      <c r="HI22" s="45"/>
      <c r="HJ22" s="45"/>
      <c r="HK22" s="45"/>
    </row>
    <row r="23" spans="1:219" s="50" customFormat="1" ht="19.5" customHeight="1">
      <c r="A23" s="66" t="s">
        <v>30</v>
      </c>
      <c r="B23" s="59">
        <f>B6+B18</f>
        <v>57513</v>
      </c>
      <c r="C23" s="59">
        <f>C6+C18</f>
        <v>51671</v>
      </c>
      <c r="D23" s="59">
        <f>D6+D18</f>
        <v>65759</v>
      </c>
      <c r="E23" s="59">
        <f>E6+E18</f>
        <v>31822</v>
      </c>
      <c r="F23" s="60">
        <f t="shared" si="6"/>
        <v>61.58580248108223</v>
      </c>
      <c r="G23" s="60">
        <f t="shared" si="7"/>
        <v>48.3918551072857</v>
      </c>
      <c r="H23" s="60">
        <f t="shared" si="8"/>
        <v>-44.66990071809852</v>
      </c>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c r="DB23" s="51"/>
      <c r="DC23" s="51"/>
      <c r="DD23" s="51"/>
      <c r="DE23" s="51"/>
      <c r="DF23" s="51"/>
      <c r="DG23" s="51"/>
      <c r="DH23" s="51"/>
      <c r="DI23" s="51"/>
      <c r="DJ23" s="51"/>
      <c r="DK23" s="51"/>
      <c r="DL23" s="51"/>
      <c r="DM23" s="51"/>
      <c r="DN23" s="51"/>
      <c r="DO23" s="51"/>
      <c r="DP23" s="51"/>
      <c r="DQ23" s="51"/>
      <c r="DR23" s="51"/>
      <c r="DS23" s="51"/>
      <c r="DT23" s="51"/>
      <c r="DU23" s="51"/>
      <c r="DV23" s="51"/>
      <c r="DW23" s="51"/>
      <c r="DX23" s="51"/>
      <c r="DY23" s="51"/>
      <c r="DZ23" s="51"/>
      <c r="EA23" s="51"/>
      <c r="EB23" s="51"/>
      <c r="EC23" s="51"/>
      <c r="ED23" s="51"/>
      <c r="EE23" s="51"/>
      <c r="EF23" s="51"/>
      <c r="EG23" s="51"/>
      <c r="EH23" s="51"/>
      <c r="EI23" s="51"/>
      <c r="EJ23" s="51"/>
      <c r="EK23" s="51"/>
      <c r="EL23" s="51"/>
      <c r="EM23" s="51"/>
      <c r="EN23" s="51"/>
      <c r="EO23" s="51"/>
      <c r="EP23" s="51"/>
      <c r="EQ23" s="51"/>
      <c r="ER23" s="51"/>
      <c r="ES23" s="51"/>
      <c r="ET23" s="51"/>
      <c r="EU23" s="51"/>
      <c r="EV23" s="51"/>
      <c r="EW23" s="51"/>
      <c r="EX23" s="51"/>
      <c r="EY23" s="51"/>
      <c r="EZ23" s="51"/>
      <c r="FA23" s="51"/>
      <c r="FB23" s="51"/>
      <c r="FC23" s="51"/>
      <c r="FD23" s="51"/>
      <c r="FE23" s="51"/>
      <c r="FF23" s="51"/>
      <c r="FG23" s="51"/>
      <c r="FH23" s="51"/>
      <c r="FI23" s="51"/>
      <c r="FJ23" s="51"/>
      <c r="FK23" s="51"/>
      <c r="FL23" s="51"/>
      <c r="FM23" s="51"/>
      <c r="FN23" s="51"/>
      <c r="FO23" s="51"/>
      <c r="FP23" s="51"/>
      <c r="FQ23" s="51"/>
      <c r="FR23" s="51"/>
      <c r="FS23" s="51"/>
      <c r="FT23" s="51"/>
      <c r="FU23" s="51"/>
      <c r="FV23" s="51"/>
      <c r="FW23" s="51"/>
      <c r="FX23" s="51"/>
      <c r="FY23" s="51"/>
      <c r="FZ23" s="51"/>
      <c r="GA23" s="51"/>
      <c r="GB23" s="51"/>
      <c r="GC23" s="51"/>
      <c r="GD23" s="51"/>
      <c r="GE23" s="51"/>
      <c r="GF23" s="51"/>
      <c r="GG23" s="51"/>
      <c r="GH23" s="51"/>
      <c r="GI23" s="51"/>
      <c r="GJ23" s="51"/>
      <c r="GK23" s="51"/>
      <c r="GL23" s="51"/>
      <c r="GM23" s="51"/>
      <c r="GN23" s="51"/>
      <c r="GO23" s="51"/>
      <c r="GP23" s="51"/>
      <c r="GQ23" s="51"/>
      <c r="GR23" s="51"/>
      <c r="GS23" s="51"/>
      <c r="GT23" s="51"/>
      <c r="GU23" s="51"/>
      <c r="GV23" s="51"/>
      <c r="GW23" s="51"/>
      <c r="GX23" s="51"/>
      <c r="GY23" s="51"/>
      <c r="GZ23" s="51"/>
      <c r="HA23" s="51"/>
      <c r="HB23" s="51"/>
      <c r="HC23" s="51"/>
      <c r="HD23" s="51"/>
      <c r="HE23" s="51"/>
      <c r="HF23" s="51"/>
      <c r="HG23" s="51"/>
      <c r="HH23" s="51"/>
      <c r="HI23" s="51"/>
      <c r="HJ23" s="51"/>
      <c r="HK23" s="51"/>
    </row>
    <row r="24" spans="1:219" s="48" customFormat="1" ht="19.5" customHeight="1">
      <c r="A24" s="58" t="s">
        <v>738</v>
      </c>
      <c r="B24" s="59">
        <f>B25+B26+B27+B50+B51+B52+B55+B56</f>
        <v>29956</v>
      </c>
      <c r="C24" s="59">
        <f>C25+C26+C27+C50+C51+C52+C55+C56</f>
        <v>26569</v>
      </c>
      <c r="D24" s="59">
        <f>D25+D26+D27+D50+D51+D52+D55+D56</f>
        <v>43835</v>
      </c>
      <c r="E24" s="59">
        <f>E25+E26+E27+E50+E51+E52+E55+E56</f>
        <v>19715</v>
      </c>
      <c r="F24" s="60">
        <f t="shared" si="6"/>
        <v>74.20301855545937</v>
      </c>
      <c r="G24" s="60">
        <f t="shared" si="7"/>
        <v>44.97547621763431</v>
      </c>
      <c r="H24" s="60">
        <f t="shared" si="8"/>
        <v>-34.18680731739885</v>
      </c>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51"/>
      <c r="DP24" s="51"/>
      <c r="DQ24" s="51"/>
      <c r="DR24" s="51"/>
      <c r="DS24" s="51"/>
      <c r="DT24" s="51"/>
      <c r="DU24" s="51"/>
      <c r="DV24" s="51"/>
      <c r="DW24" s="51"/>
      <c r="DX24" s="51"/>
      <c r="DY24" s="51"/>
      <c r="DZ24" s="51"/>
      <c r="EA24" s="51"/>
      <c r="EB24" s="51"/>
      <c r="EC24" s="51"/>
      <c r="ED24" s="51"/>
      <c r="EE24" s="51"/>
      <c r="EF24" s="51"/>
      <c r="EG24" s="51"/>
      <c r="EH24" s="51"/>
      <c r="EI24" s="51"/>
      <c r="EJ24" s="51"/>
      <c r="EK24" s="51"/>
      <c r="EL24" s="51"/>
      <c r="EM24" s="51"/>
      <c r="EN24" s="51"/>
      <c r="EO24" s="51"/>
      <c r="EP24" s="51"/>
      <c r="EQ24" s="51"/>
      <c r="ER24" s="51"/>
      <c r="ES24" s="51"/>
      <c r="ET24" s="51"/>
      <c r="EU24" s="51"/>
      <c r="EV24" s="51"/>
      <c r="EW24" s="51"/>
      <c r="EX24" s="51"/>
      <c r="EY24" s="51"/>
      <c r="EZ24" s="51"/>
      <c r="FA24" s="51"/>
      <c r="FB24" s="51"/>
      <c r="FC24" s="51"/>
      <c r="FD24" s="51"/>
      <c r="FE24" s="51"/>
      <c r="FF24" s="51"/>
      <c r="FG24" s="51"/>
      <c r="FH24" s="51"/>
      <c r="FI24" s="51"/>
      <c r="FJ24" s="51"/>
      <c r="FK24" s="51"/>
      <c r="FL24" s="51"/>
      <c r="FM24" s="51"/>
      <c r="FN24" s="51"/>
      <c r="FO24" s="51"/>
      <c r="FP24" s="51"/>
      <c r="FQ24" s="51"/>
      <c r="FR24" s="51"/>
      <c r="FS24" s="51"/>
      <c r="FT24" s="51"/>
      <c r="FU24" s="51"/>
      <c r="FV24" s="51"/>
      <c r="FW24" s="51"/>
      <c r="FX24" s="51"/>
      <c r="FY24" s="51"/>
      <c r="FZ24" s="51"/>
      <c r="GA24" s="51"/>
      <c r="GB24" s="51"/>
      <c r="GC24" s="51"/>
      <c r="GD24" s="51"/>
      <c r="GE24" s="51"/>
      <c r="GF24" s="51"/>
      <c r="GG24" s="51"/>
      <c r="GH24" s="51"/>
      <c r="GI24" s="51"/>
      <c r="GJ24" s="51"/>
      <c r="GK24" s="51"/>
      <c r="GL24" s="51"/>
      <c r="GM24" s="51"/>
      <c r="GN24" s="51"/>
      <c r="GO24" s="51"/>
      <c r="GP24" s="51"/>
      <c r="GQ24" s="51"/>
      <c r="GR24" s="51"/>
      <c r="GS24" s="51"/>
      <c r="GT24" s="51"/>
      <c r="GU24" s="51"/>
      <c r="GV24" s="51"/>
      <c r="GW24" s="51"/>
      <c r="GX24" s="51"/>
      <c r="GY24" s="51"/>
      <c r="GZ24" s="51"/>
      <c r="HA24" s="51"/>
      <c r="HB24" s="51"/>
      <c r="HC24" s="51"/>
      <c r="HD24" s="51"/>
      <c r="HE24" s="51"/>
      <c r="HF24" s="51"/>
      <c r="HG24" s="51"/>
      <c r="HH24" s="51"/>
      <c r="HI24" s="51"/>
      <c r="HJ24" s="51"/>
      <c r="HK24" s="51"/>
    </row>
    <row r="25" spans="1:219" s="48" customFormat="1" ht="19.5" customHeight="1">
      <c r="A25" s="58" t="s">
        <v>739</v>
      </c>
      <c r="B25" s="59"/>
      <c r="C25" s="59"/>
      <c r="D25" s="59"/>
      <c r="E25" s="59"/>
      <c r="F25" s="60">
        <f t="shared" si="6"/>
        <v>0</v>
      </c>
      <c r="G25" s="60">
        <f t="shared" si="7"/>
        <v>0</v>
      </c>
      <c r="H25" s="60">
        <f t="shared" si="8"/>
        <v>0</v>
      </c>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c r="CY25" s="51"/>
      <c r="CZ25" s="51"/>
      <c r="DA25" s="51"/>
      <c r="DB25" s="51"/>
      <c r="DC25" s="51"/>
      <c r="DD25" s="51"/>
      <c r="DE25" s="51"/>
      <c r="DF25" s="51"/>
      <c r="DG25" s="51"/>
      <c r="DH25" s="51"/>
      <c r="DI25" s="51"/>
      <c r="DJ25" s="51"/>
      <c r="DK25" s="51"/>
      <c r="DL25" s="51"/>
      <c r="DM25" s="51"/>
      <c r="DN25" s="51"/>
      <c r="DO25" s="51"/>
      <c r="DP25" s="51"/>
      <c r="DQ25" s="51"/>
      <c r="DR25" s="51"/>
      <c r="DS25" s="51"/>
      <c r="DT25" s="51"/>
      <c r="DU25" s="51"/>
      <c r="DV25" s="51"/>
      <c r="DW25" s="51"/>
      <c r="DX25" s="51"/>
      <c r="DY25" s="51"/>
      <c r="DZ25" s="51"/>
      <c r="EA25" s="51"/>
      <c r="EB25" s="51"/>
      <c r="EC25" s="51"/>
      <c r="ED25" s="51"/>
      <c r="EE25" s="51"/>
      <c r="EF25" s="51"/>
      <c r="EG25" s="51"/>
      <c r="EH25" s="51"/>
      <c r="EI25" s="51"/>
      <c r="EJ25" s="51"/>
      <c r="EK25" s="51"/>
      <c r="EL25" s="51"/>
      <c r="EM25" s="51"/>
      <c r="EN25" s="51"/>
      <c r="EO25" s="51"/>
      <c r="EP25" s="51"/>
      <c r="EQ25" s="51"/>
      <c r="ER25" s="51"/>
      <c r="ES25" s="51"/>
      <c r="ET25" s="51"/>
      <c r="EU25" s="51"/>
      <c r="EV25" s="51"/>
      <c r="EW25" s="51"/>
      <c r="EX25" s="51"/>
      <c r="EY25" s="51"/>
      <c r="EZ25" s="51"/>
      <c r="FA25" s="51"/>
      <c r="FB25" s="51"/>
      <c r="FC25" s="51"/>
      <c r="FD25" s="51"/>
      <c r="FE25" s="51"/>
      <c r="FF25" s="51"/>
      <c r="FG25" s="51"/>
      <c r="FH25" s="51"/>
      <c r="FI25" s="51"/>
      <c r="FJ25" s="51"/>
      <c r="FK25" s="51"/>
      <c r="FL25" s="51"/>
      <c r="FM25" s="51"/>
      <c r="FN25" s="51"/>
      <c r="FO25" s="51"/>
      <c r="FP25" s="51"/>
      <c r="FQ25" s="51"/>
      <c r="FR25" s="51"/>
      <c r="FS25" s="51"/>
      <c r="FT25" s="51"/>
      <c r="FU25" s="51"/>
      <c r="FV25" s="51"/>
      <c r="FW25" s="51"/>
      <c r="FX25" s="51"/>
      <c r="FY25" s="51"/>
      <c r="FZ25" s="51"/>
      <c r="GA25" s="51"/>
      <c r="GB25" s="51"/>
      <c r="GC25" s="51"/>
      <c r="GD25" s="51"/>
      <c r="GE25" s="51"/>
      <c r="GF25" s="51"/>
      <c r="GG25" s="51"/>
      <c r="GH25" s="51"/>
      <c r="GI25" s="51"/>
      <c r="GJ25" s="51"/>
      <c r="GK25" s="51"/>
      <c r="GL25" s="51"/>
      <c r="GM25" s="51"/>
      <c r="GN25" s="51"/>
      <c r="GO25" s="51"/>
      <c r="GP25" s="51"/>
      <c r="GQ25" s="51"/>
      <c r="GR25" s="51"/>
      <c r="GS25" s="51"/>
      <c r="GT25" s="51"/>
      <c r="GU25" s="51"/>
      <c r="GV25" s="51"/>
      <c r="GW25" s="51"/>
      <c r="GX25" s="51"/>
      <c r="GY25" s="51"/>
      <c r="GZ25" s="51"/>
      <c r="HA25" s="51"/>
      <c r="HB25" s="51"/>
      <c r="HC25" s="51"/>
      <c r="HD25" s="51"/>
      <c r="HE25" s="51"/>
      <c r="HF25" s="51"/>
      <c r="HG25" s="51"/>
      <c r="HH25" s="51"/>
      <c r="HI25" s="51"/>
      <c r="HJ25" s="51"/>
      <c r="HK25" s="51"/>
    </row>
    <row r="26" spans="1:219" s="48" customFormat="1" ht="19.5" customHeight="1">
      <c r="A26" s="58" t="s">
        <v>740</v>
      </c>
      <c r="B26" s="59"/>
      <c r="C26" s="59"/>
      <c r="D26" s="59"/>
      <c r="E26" s="59"/>
      <c r="F26" s="60">
        <f t="shared" si="6"/>
        <v>0</v>
      </c>
      <c r="G26" s="60">
        <f t="shared" si="7"/>
        <v>0</v>
      </c>
      <c r="H26" s="60">
        <f t="shared" si="8"/>
        <v>0</v>
      </c>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51"/>
      <c r="CT26" s="51"/>
      <c r="CU26" s="51"/>
      <c r="CV26" s="51"/>
      <c r="CW26" s="51"/>
      <c r="CX26" s="51"/>
      <c r="CY26" s="51"/>
      <c r="CZ26" s="51"/>
      <c r="DA26" s="51"/>
      <c r="DB26" s="51"/>
      <c r="DC26" s="51"/>
      <c r="DD26" s="51"/>
      <c r="DE26" s="51"/>
      <c r="DF26" s="51"/>
      <c r="DG26" s="51"/>
      <c r="DH26" s="51"/>
      <c r="DI26" s="51"/>
      <c r="DJ26" s="51"/>
      <c r="DK26" s="51"/>
      <c r="DL26" s="51"/>
      <c r="DM26" s="51"/>
      <c r="DN26" s="51"/>
      <c r="DO26" s="51"/>
      <c r="DP26" s="51"/>
      <c r="DQ26" s="51"/>
      <c r="DR26" s="51"/>
      <c r="DS26" s="51"/>
      <c r="DT26" s="51"/>
      <c r="DU26" s="51"/>
      <c r="DV26" s="51"/>
      <c r="DW26" s="51"/>
      <c r="DX26" s="51"/>
      <c r="DY26" s="51"/>
      <c r="DZ26" s="51"/>
      <c r="EA26" s="51"/>
      <c r="EB26" s="51"/>
      <c r="EC26" s="51"/>
      <c r="ED26" s="51"/>
      <c r="EE26" s="51"/>
      <c r="EF26" s="51"/>
      <c r="EG26" s="51"/>
      <c r="EH26" s="51"/>
      <c r="EI26" s="51"/>
      <c r="EJ26" s="51"/>
      <c r="EK26" s="51"/>
      <c r="EL26" s="51"/>
      <c r="EM26" s="51"/>
      <c r="EN26" s="51"/>
      <c r="EO26" s="51"/>
      <c r="EP26" s="51"/>
      <c r="EQ26" s="51"/>
      <c r="ER26" s="51"/>
      <c r="ES26" s="51"/>
      <c r="ET26" s="51"/>
      <c r="EU26" s="51"/>
      <c r="EV26" s="51"/>
      <c r="EW26" s="51"/>
      <c r="EX26" s="51"/>
      <c r="EY26" s="51"/>
      <c r="EZ26" s="51"/>
      <c r="FA26" s="51"/>
      <c r="FB26" s="51"/>
      <c r="FC26" s="51"/>
      <c r="FD26" s="51"/>
      <c r="FE26" s="51"/>
      <c r="FF26" s="51"/>
      <c r="FG26" s="51"/>
      <c r="FH26" s="51"/>
      <c r="FI26" s="51"/>
      <c r="FJ26" s="51"/>
      <c r="FK26" s="51"/>
      <c r="FL26" s="51"/>
      <c r="FM26" s="51"/>
      <c r="FN26" s="51"/>
      <c r="FO26" s="51"/>
      <c r="FP26" s="51"/>
      <c r="FQ26" s="51"/>
      <c r="FR26" s="51"/>
      <c r="FS26" s="51"/>
      <c r="FT26" s="51"/>
      <c r="FU26" s="51"/>
      <c r="FV26" s="51"/>
      <c r="FW26" s="51"/>
      <c r="FX26" s="51"/>
      <c r="FY26" s="51"/>
      <c r="FZ26" s="51"/>
      <c r="GA26" s="51"/>
      <c r="GB26" s="51"/>
      <c r="GC26" s="51"/>
      <c r="GD26" s="51"/>
      <c r="GE26" s="51"/>
      <c r="GF26" s="51"/>
      <c r="GG26" s="51"/>
      <c r="GH26" s="51"/>
      <c r="GI26" s="51"/>
      <c r="GJ26" s="51"/>
      <c r="GK26" s="51"/>
      <c r="GL26" s="51"/>
      <c r="GM26" s="51"/>
      <c r="GN26" s="51"/>
      <c r="GO26" s="51"/>
      <c r="GP26" s="51"/>
      <c r="GQ26" s="51"/>
      <c r="GR26" s="51"/>
      <c r="GS26" s="51"/>
      <c r="GT26" s="51"/>
      <c r="GU26" s="51"/>
      <c r="GV26" s="51"/>
      <c r="GW26" s="51"/>
      <c r="GX26" s="51"/>
      <c r="GY26" s="51"/>
      <c r="GZ26" s="51"/>
      <c r="HA26" s="51"/>
      <c r="HB26" s="51"/>
      <c r="HC26" s="51"/>
      <c r="HD26" s="51"/>
      <c r="HE26" s="51"/>
      <c r="HF26" s="51"/>
      <c r="HG26" s="51"/>
      <c r="HH26" s="51"/>
      <c r="HI26" s="51"/>
      <c r="HJ26" s="51"/>
      <c r="HK26" s="51"/>
    </row>
    <row r="27" spans="1:219" s="48" customFormat="1" ht="19.5" customHeight="1">
      <c r="A27" s="58" t="s">
        <v>741</v>
      </c>
      <c r="B27" s="59">
        <f>B28+B35+B38+B37+B42+B46+B48</f>
        <v>29322</v>
      </c>
      <c r="C27" s="59">
        <f>C28+C35+C38+C37+C42+C46+C48</f>
        <v>25935</v>
      </c>
      <c r="D27" s="59">
        <f>D28+D35+D38+D37+D42+D46+D48</f>
        <v>43201</v>
      </c>
      <c r="E27" s="59">
        <f>E28+E35+E38+E37+E42+E46+E48</f>
        <v>14002</v>
      </c>
      <c r="F27" s="60">
        <f t="shared" si="6"/>
        <v>53.988818199344514</v>
      </c>
      <c r="G27" s="60">
        <f t="shared" si="7"/>
        <v>32.41128677576908</v>
      </c>
      <c r="H27" s="60">
        <f t="shared" si="8"/>
        <v>-52.24745924561762</v>
      </c>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1"/>
      <c r="DF27" s="51"/>
      <c r="DG27" s="51"/>
      <c r="DH27" s="51"/>
      <c r="DI27" s="51"/>
      <c r="DJ27" s="51"/>
      <c r="DK27" s="51"/>
      <c r="DL27" s="51"/>
      <c r="DM27" s="51"/>
      <c r="DN27" s="51"/>
      <c r="DO27" s="51"/>
      <c r="DP27" s="51"/>
      <c r="DQ27" s="51"/>
      <c r="DR27" s="51"/>
      <c r="DS27" s="51"/>
      <c r="DT27" s="51"/>
      <c r="DU27" s="51"/>
      <c r="DV27" s="51"/>
      <c r="DW27" s="51"/>
      <c r="DX27" s="51"/>
      <c r="DY27" s="51"/>
      <c r="DZ27" s="51"/>
      <c r="EA27" s="51"/>
      <c r="EB27" s="51"/>
      <c r="EC27" s="51"/>
      <c r="ED27" s="51"/>
      <c r="EE27" s="51"/>
      <c r="EF27" s="51"/>
      <c r="EG27" s="51"/>
      <c r="EH27" s="51"/>
      <c r="EI27" s="51"/>
      <c r="EJ27" s="51"/>
      <c r="EK27" s="51"/>
      <c r="EL27" s="51"/>
      <c r="EM27" s="51"/>
      <c r="EN27" s="51"/>
      <c r="EO27" s="51"/>
      <c r="EP27" s="51"/>
      <c r="EQ27" s="51"/>
      <c r="ER27" s="51"/>
      <c r="ES27" s="51"/>
      <c r="ET27" s="51"/>
      <c r="EU27" s="51"/>
      <c r="EV27" s="51"/>
      <c r="EW27" s="51"/>
      <c r="EX27" s="51"/>
      <c r="EY27" s="51"/>
      <c r="EZ27" s="51"/>
      <c r="FA27" s="51"/>
      <c r="FB27" s="51"/>
      <c r="FC27" s="51"/>
      <c r="FD27" s="51"/>
      <c r="FE27" s="51"/>
      <c r="FF27" s="51"/>
      <c r="FG27" s="51"/>
      <c r="FH27" s="51"/>
      <c r="FI27" s="51"/>
      <c r="FJ27" s="51"/>
      <c r="FK27" s="51"/>
      <c r="FL27" s="51"/>
      <c r="FM27" s="51"/>
      <c r="FN27" s="51"/>
      <c r="FO27" s="51"/>
      <c r="FP27" s="51"/>
      <c r="FQ27" s="51"/>
      <c r="FR27" s="51"/>
      <c r="FS27" s="51"/>
      <c r="FT27" s="51"/>
      <c r="FU27" s="51"/>
      <c r="FV27" s="51"/>
      <c r="FW27" s="51"/>
      <c r="FX27" s="51"/>
      <c r="FY27" s="51"/>
      <c r="FZ27" s="51"/>
      <c r="GA27" s="51"/>
      <c r="GB27" s="51"/>
      <c r="GC27" s="51"/>
      <c r="GD27" s="51"/>
      <c r="GE27" s="51"/>
      <c r="GF27" s="51"/>
      <c r="GG27" s="51"/>
      <c r="GH27" s="51"/>
      <c r="GI27" s="51"/>
      <c r="GJ27" s="51"/>
      <c r="GK27" s="51"/>
      <c r="GL27" s="51"/>
      <c r="GM27" s="51"/>
      <c r="GN27" s="51"/>
      <c r="GO27" s="51"/>
      <c r="GP27" s="51"/>
      <c r="GQ27" s="51"/>
      <c r="GR27" s="51"/>
      <c r="GS27" s="51"/>
      <c r="GT27" s="51"/>
      <c r="GU27" s="51"/>
      <c r="GV27" s="51"/>
      <c r="GW27" s="51"/>
      <c r="GX27" s="51"/>
      <c r="GY27" s="51"/>
      <c r="GZ27" s="51"/>
      <c r="HA27" s="51"/>
      <c r="HB27" s="51"/>
      <c r="HC27" s="51"/>
      <c r="HD27" s="51"/>
      <c r="HE27" s="51"/>
      <c r="HF27" s="51"/>
      <c r="HG27" s="51"/>
      <c r="HH27" s="51"/>
      <c r="HI27" s="51"/>
      <c r="HJ27" s="51"/>
      <c r="HK27" s="51"/>
    </row>
    <row r="28" spans="1:219" s="49" customFormat="1" ht="24.75" customHeight="1">
      <c r="A28" s="61" t="s">
        <v>742</v>
      </c>
      <c r="B28" s="67">
        <f>SUM(B29:B34)</f>
        <v>27169</v>
      </c>
      <c r="C28" s="62">
        <f>SUM(C29:C34)</f>
        <v>24935</v>
      </c>
      <c r="D28" s="62">
        <f>SUM(D29:D34)</f>
        <v>42201</v>
      </c>
      <c r="E28" s="62">
        <f>SUM(E29:E34)</f>
        <v>13652</v>
      </c>
      <c r="F28" s="63">
        <f t="shared" si="6"/>
        <v>54.75035091237217</v>
      </c>
      <c r="G28" s="63">
        <f t="shared" si="7"/>
        <v>32.34994431411578</v>
      </c>
      <c r="H28" s="63">
        <f t="shared" si="8"/>
        <v>-49.75155508115867</v>
      </c>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c r="DK28" s="45"/>
      <c r="DL28" s="45"/>
      <c r="DM28" s="45"/>
      <c r="DN28" s="45"/>
      <c r="DO28" s="45"/>
      <c r="DP28" s="45"/>
      <c r="DQ28" s="45"/>
      <c r="DR28" s="45"/>
      <c r="DS28" s="45"/>
      <c r="DT28" s="45"/>
      <c r="DU28" s="45"/>
      <c r="DV28" s="45"/>
      <c r="DW28" s="45"/>
      <c r="DX28" s="45"/>
      <c r="DY28" s="45"/>
      <c r="DZ28" s="45"/>
      <c r="EA28" s="45"/>
      <c r="EB28" s="45"/>
      <c r="EC28" s="45"/>
      <c r="ED28" s="45"/>
      <c r="EE28" s="45"/>
      <c r="EF28" s="45"/>
      <c r="EG28" s="45"/>
      <c r="EH28" s="45"/>
      <c r="EI28" s="45"/>
      <c r="EJ28" s="45"/>
      <c r="EK28" s="45"/>
      <c r="EL28" s="45"/>
      <c r="EM28" s="45"/>
      <c r="EN28" s="45"/>
      <c r="EO28" s="45"/>
      <c r="EP28" s="45"/>
      <c r="EQ28" s="45"/>
      <c r="ER28" s="45"/>
      <c r="ES28" s="45"/>
      <c r="ET28" s="45"/>
      <c r="EU28" s="45"/>
      <c r="EV28" s="45"/>
      <c r="EW28" s="45"/>
      <c r="EX28" s="45"/>
      <c r="EY28" s="45"/>
      <c r="EZ28" s="45"/>
      <c r="FA28" s="45"/>
      <c r="FB28" s="45"/>
      <c r="FC28" s="45"/>
      <c r="FD28" s="45"/>
      <c r="FE28" s="45"/>
      <c r="FF28" s="45"/>
      <c r="FG28" s="45"/>
      <c r="FH28" s="45"/>
      <c r="FI28" s="45"/>
      <c r="FJ28" s="45"/>
      <c r="FK28" s="45"/>
      <c r="FL28" s="45"/>
      <c r="FM28" s="45"/>
      <c r="FN28" s="45"/>
      <c r="FO28" s="45"/>
      <c r="FP28" s="45"/>
      <c r="FQ28" s="45"/>
      <c r="FR28" s="45"/>
      <c r="FS28" s="45"/>
      <c r="FT28" s="45"/>
      <c r="FU28" s="45"/>
      <c r="FV28" s="45"/>
      <c r="FW28" s="45"/>
      <c r="FX28" s="45"/>
      <c r="FY28" s="45"/>
      <c r="FZ28" s="45"/>
      <c r="GA28" s="45"/>
      <c r="GB28" s="45"/>
      <c r="GC28" s="45"/>
      <c r="GD28" s="45"/>
      <c r="GE28" s="45"/>
      <c r="GF28" s="45"/>
      <c r="GG28" s="45"/>
      <c r="GH28" s="45"/>
      <c r="GI28" s="45"/>
      <c r="GJ28" s="45"/>
      <c r="GK28" s="45"/>
      <c r="GL28" s="45"/>
      <c r="GM28" s="45"/>
      <c r="GN28" s="45"/>
      <c r="GO28" s="45"/>
      <c r="GP28" s="45"/>
      <c r="GQ28" s="45"/>
      <c r="GR28" s="45"/>
      <c r="GS28" s="45"/>
      <c r="GT28" s="45"/>
      <c r="GU28" s="45"/>
      <c r="GV28" s="45"/>
      <c r="GW28" s="45"/>
      <c r="GX28" s="45"/>
      <c r="GY28" s="45"/>
      <c r="GZ28" s="45"/>
      <c r="HA28" s="45"/>
      <c r="HB28" s="45"/>
      <c r="HC28" s="45"/>
      <c r="HD28" s="45"/>
      <c r="HE28" s="45"/>
      <c r="HF28" s="45"/>
      <c r="HG28" s="45"/>
      <c r="HH28" s="45"/>
      <c r="HI28" s="45"/>
      <c r="HJ28" s="45"/>
      <c r="HK28" s="45"/>
    </row>
    <row r="29" spans="1:219" s="49" customFormat="1" ht="19.5" customHeight="1">
      <c r="A29" s="61" t="s">
        <v>743</v>
      </c>
      <c r="B29" s="62">
        <v>3482</v>
      </c>
      <c r="C29" s="62">
        <v>5900</v>
      </c>
      <c r="D29" s="62">
        <v>16900</v>
      </c>
      <c r="E29" s="62">
        <v>4890</v>
      </c>
      <c r="F29" s="63">
        <f t="shared" si="6"/>
        <v>82.88135593220339</v>
      </c>
      <c r="G29" s="63">
        <f t="shared" si="7"/>
        <v>28.93491124260355</v>
      </c>
      <c r="H29" s="63">
        <f t="shared" si="8"/>
        <v>40.43653072946582</v>
      </c>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c r="EC29" s="45"/>
      <c r="ED29" s="45"/>
      <c r="EE29" s="45"/>
      <c r="EF29" s="45"/>
      <c r="EG29" s="45"/>
      <c r="EH29" s="45"/>
      <c r="EI29" s="45"/>
      <c r="EJ29" s="45"/>
      <c r="EK29" s="45"/>
      <c r="EL29" s="45"/>
      <c r="EM29" s="45"/>
      <c r="EN29" s="45"/>
      <c r="EO29" s="45"/>
      <c r="EP29" s="45"/>
      <c r="EQ29" s="45"/>
      <c r="ER29" s="45"/>
      <c r="ES29" s="45"/>
      <c r="ET29" s="45"/>
      <c r="EU29" s="45"/>
      <c r="EV29" s="45"/>
      <c r="EW29" s="45"/>
      <c r="EX29" s="45"/>
      <c r="EY29" s="45"/>
      <c r="EZ29" s="45"/>
      <c r="FA29" s="45"/>
      <c r="FB29" s="45"/>
      <c r="FC29" s="45"/>
      <c r="FD29" s="45"/>
      <c r="FE29" s="45"/>
      <c r="FF29" s="45"/>
      <c r="FG29" s="45"/>
      <c r="FH29" s="45"/>
      <c r="FI29" s="45"/>
      <c r="FJ29" s="45"/>
      <c r="FK29" s="45"/>
      <c r="FL29" s="45"/>
      <c r="FM29" s="45"/>
      <c r="FN29" s="45"/>
      <c r="FO29" s="45"/>
      <c r="FP29" s="45"/>
      <c r="FQ29" s="45"/>
      <c r="FR29" s="45"/>
      <c r="FS29" s="45"/>
      <c r="FT29" s="45"/>
      <c r="FU29" s="45"/>
      <c r="FV29" s="45"/>
      <c r="FW29" s="45"/>
      <c r="FX29" s="45"/>
      <c r="FY29" s="45"/>
      <c r="FZ29" s="45"/>
      <c r="GA29" s="45"/>
      <c r="GB29" s="45"/>
      <c r="GC29" s="45"/>
      <c r="GD29" s="45"/>
      <c r="GE29" s="45"/>
      <c r="GF29" s="45"/>
      <c r="GG29" s="45"/>
      <c r="GH29" s="45"/>
      <c r="GI29" s="45"/>
      <c r="GJ29" s="45"/>
      <c r="GK29" s="45"/>
      <c r="GL29" s="45"/>
      <c r="GM29" s="45"/>
      <c r="GN29" s="45"/>
      <c r="GO29" s="45"/>
      <c r="GP29" s="45"/>
      <c r="GQ29" s="45"/>
      <c r="GR29" s="45"/>
      <c r="GS29" s="45"/>
      <c r="GT29" s="45"/>
      <c r="GU29" s="45"/>
      <c r="GV29" s="45"/>
      <c r="GW29" s="45"/>
      <c r="GX29" s="45"/>
      <c r="GY29" s="45"/>
      <c r="GZ29" s="45"/>
      <c r="HA29" s="45"/>
      <c r="HB29" s="45"/>
      <c r="HC29" s="45"/>
      <c r="HD29" s="45"/>
      <c r="HE29" s="45"/>
      <c r="HF29" s="45"/>
      <c r="HG29" s="45"/>
      <c r="HH29" s="45"/>
      <c r="HI29" s="45"/>
      <c r="HJ29" s="45"/>
      <c r="HK29" s="45"/>
    </row>
    <row r="30" spans="1:219" s="49" customFormat="1" ht="19.5" customHeight="1">
      <c r="A30" s="61" t="s">
        <v>744</v>
      </c>
      <c r="B30" s="62">
        <v>16834</v>
      </c>
      <c r="C30" s="62">
        <v>12000</v>
      </c>
      <c r="D30" s="62">
        <v>18056</v>
      </c>
      <c r="E30" s="62">
        <v>5179</v>
      </c>
      <c r="F30" s="63">
        <f t="shared" si="6"/>
        <v>43.15833333333333</v>
      </c>
      <c r="G30" s="63">
        <f t="shared" si="7"/>
        <v>28.68298626495348</v>
      </c>
      <c r="H30" s="63">
        <f t="shared" si="8"/>
        <v>-69.23488178685993</v>
      </c>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c r="DJ30" s="45"/>
      <c r="DK30" s="45"/>
      <c r="DL30" s="45"/>
      <c r="DM30" s="45"/>
      <c r="DN30" s="45"/>
      <c r="DO30" s="45"/>
      <c r="DP30" s="45"/>
      <c r="DQ30" s="45"/>
      <c r="DR30" s="45"/>
      <c r="DS30" s="45"/>
      <c r="DT30" s="45"/>
      <c r="DU30" s="45"/>
      <c r="DV30" s="45"/>
      <c r="DW30" s="45"/>
      <c r="DX30" s="45"/>
      <c r="DY30" s="45"/>
      <c r="DZ30" s="45"/>
      <c r="EA30" s="45"/>
      <c r="EB30" s="45"/>
      <c r="EC30" s="45"/>
      <c r="ED30" s="45"/>
      <c r="EE30" s="45"/>
      <c r="EF30" s="45"/>
      <c r="EG30" s="45"/>
      <c r="EH30" s="45"/>
      <c r="EI30" s="45"/>
      <c r="EJ30" s="45"/>
      <c r="EK30" s="45"/>
      <c r="EL30" s="45"/>
      <c r="EM30" s="45"/>
      <c r="EN30" s="45"/>
      <c r="EO30" s="45"/>
      <c r="EP30" s="45"/>
      <c r="EQ30" s="45"/>
      <c r="ER30" s="45"/>
      <c r="ES30" s="45"/>
      <c r="ET30" s="45"/>
      <c r="EU30" s="45"/>
      <c r="EV30" s="45"/>
      <c r="EW30" s="45"/>
      <c r="EX30" s="45"/>
      <c r="EY30" s="45"/>
      <c r="EZ30" s="45"/>
      <c r="FA30" s="45"/>
      <c r="FB30" s="45"/>
      <c r="FC30" s="45"/>
      <c r="FD30" s="45"/>
      <c r="FE30" s="45"/>
      <c r="FF30" s="45"/>
      <c r="FG30" s="45"/>
      <c r="FH30" s="45"/>
      <c r="FI30" s="45"/>
      <c r="FJ30" s="45"/>
      <c r="FK30" s="45"/>
      <c r="FL30" s="45"/>
      <c r="FM30" s="45"/>
      <c r="FN30" s="45"/>
      <c r="FO30" s="45"/>
      <c r="FP30" s="45"/>
      <c r="FQ30" s="45"/>
      <c r="FR30" s="45"/>
      <c r="FS30" s="45"/>
      <c r="FT30" s="45"/>
      <c r="FU30" s="45"/>
      <c r="FV30" s="45"/>
      <c r="FW30" s="45"/>
      <c r="FX30" s="45"/>
      <c r="FY30" s="45"/>
      <c r="FZ30" s="45"/>
      <c r="GA30" s="45"/>
      <c r="GB30" s="45"/>
      <c r="GC30" s="45"/>
      <c r="GD30" s="45"/>
      <c r="GE30" s="45"/>
      <c r="GF30" s="45"/>
      <c r="GG30" s="45"/>
      <c r="GH30" s="45"/>
      <c r="GI30" s="45"/>
      <c r="GJ30" s="45"/>
      <c r="GK30" s="45"/>
      <c r="GL30" s="45"/>
      <c r="GM30" s="45"/>
      <c r="GN30" s="45"/>
      <c r="GO30" s="45"/>
      <c r="GP30" s="45"/>
      <c r="GQ30" s="45"/>
      <c r="GR30" s="45"/>
      <c r="GS30" s="45"/>
      <c r="GT30" s="45"/>
      <c r="GU30" s="45"/>
      <c r="GV30" s="45"/>
      <c r="GW30" s="45"/>
      <c r="GX30" s="45"/>
      <c r="GY30" s="45"/>
      <c r="GZ30" s="45"/>
      <c r="HA30" s="45"/>
      <c r="HB30" s="45"/>
      <c r="HC30" s="45"/>
      <c r="HD30" s="45"/>
      <c r="HE30" s="45"/>
      <c r="HF30" s="45"/>
      <c r="HG30" s="45"/>
      <c r="HH30" s="45"/>
      <c r="HI30" s="45"/>
      <c r="HJ30" s="45"/>
      <c r="HK30" s="45"/>
    </row>
    <row r="31" spans="1:219" s="49" customFormat="1" ht="19.5" customHeight="1">
      <c r="A31" s="61" t="s">
        <v>745</v>
      </c>
      <c r="B31" s="62"/>
      <c r="C31" s="62"/>
      <c r="D31" s="62"/>
      <c r="E31" s="62"/>
      <c r="F31" s="63">
        <f t="shared" si="6"/>
        <v>0</v>
      </c>
      <c r="G31" s="63">
        <f t="shared" si="7"/>
        <v>0</v>
      </c>
      <c r="H31" s="63">
        <f t="shared" si="8"/>
        <v>0</v>
      </c>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c r="DL31" s="45"/>
      <c r="DM31" s="45"/>
      <c r="DN31" s="45"/>
      <c r="DO31" s="45"/>
      <c r="DP31" s="45"/>
      <c r="DQ31" s="45"/>
      <c r="DR31" s="45"/>
      <c r="DS31" s="45"/>
      <c r="DT31" s="45"/>
      <c r="DU31" s="45"/>
      <c r="DV31" s="45"/>
      <c r="DW31" s="45"/>
      <c r="DX31" s="45"/>
      <c r="DY31" s="45"/>
      <c r="DZ31" s="45"/>
      <c r="EA31" s="45"/>
      <c r="EB31" s="45"/>
      <c r="EC31" s="45"/>
      <c r="ED31" s="45"/>
      <c r="EE31" s="45"/>
      <c r="EF31" s="45"/>
      <c r="EG31" s="45"/>
      <c r="EH31" s="45"/>
      <c r="EI31" s="45"/>
      <c r="EJ31" s="45"/>
      <c r="EK31" s="45"/>
      <c r="EL31" s="45"/>
      <c r="EM31" s="45"/>
      <c r="EN31" s="45"/>
      <c r="EO31" s="45"/>
      <c r="EP31" s="45"/>
      <c r="EQ31" s="45"/>
      <c r="ER31" s="45"/>
      <c r="ES31" s="45"/>
      <c r="ET31" s="45"/>
      <c r="EU31" s="45"/>
      <c r="EV31" s="45"/>
      <c r="EW31" s="45"/>
      <c r="EX31" s="45"/>
      <c r="EY31" s="45"/>
      <c r="EZ31" s="45"/>
      <c r="FA31" s="45"/>
      <c r="FB31" s="45"/>
      <c r="FC31" s="45"/>
      <c r="FD31" s="45"/>
      <c r="FE31" s="45"/>
      <c r="FF31" s="45"/>
      <c r="FG31" s="45"/>
      <c r="FH31" s="45"/>
      <c r="FI31" s="45"/>
      <c r="FJ31" s="45"/>
      <c r="FK31" s="45"/>
      <c r="FL31" s="45"/>
      <c r="FM31" s="45"/>
      <c r="FN31" s="45"/>
      <c r="FO31" s="45"/>
      <c r="FP31" s="45"/>
      <c r="FQ31" s="45"/>
      <c r="FR31" s="45"/>
      <c r="FS31" s="45"/>
      <c r="FT31" s="45"/>
      <c r="FU31" s="45"/>
      <c r="FV31" s="45"/>
      <c r="FW31" s="45"/>
      <c r="FX31" s="45"/>
      <c r="FY31" s="45"/>
      <c r="FZ31" s="45"/>
      <c r="GA31" s="45"/>
      <c r="GB31" s="45"/>
      <c r="GC31" s="45"/>
      <c r="GD31" s="45"/>
      <c r="GE31" s="45"/>
      <c r="GF31" s="45"/>
      <c r="GG31" s="45"/>
      <c r="GH31" s="45"/>
      <c r="GI31" s="45"/>
      <c r="GJ31" s="45"/>
      <c r="GK31" s="45"/>
      <c r="GL31" s="45"/>
      <c r="GM31" s="45"/>
      <c r="GN31" s="45"/>
      <c r="GO31" s="45"/>
      <c r="GP31" s="45"/>
      <c r="GQ31" s="45"/>
      <c r="GR31" s="45"/>
      <c r="GS31" s="45"/>
      <c r="GT31" s="45"/>
      <c r="GU31" s="45"/>
      <c r="GV31" s="45"/>
      <c r="GW31" s="45"/>
      <c r="GX31" s="45"/>
      <c r="GY31" s="45"/>
      <c r="GZ31" s="45"/>
      <c r="HA31" s="45"/>
      <c r="HB31" s="45"/>
      <c r="HC31" s="45"/>
      <c r="HD31" s="45"/>
      <c r="HE31" s="45"/>
      <c r="HF31" s="45"/>
      <c r="HG31" s="45"/>
      <c r="HH31" s="45"/>
      <c r="HI31" s="45"/>
      <c r="HJ31" s="45"/>
      <c r="HK31" s="45"/>
    </row>
    <row r="32" spans="1:219" s="49" customFormat="1" ht="19.5" customHeight="1">
      <c r="A32" s="61" t="s">
        <v>746</v>
      </c>
      <c r="B32" s="62">
        <v>6765</v>
      </c>
      <c r="C32" s="62">
        <v>7000</v>
      </c>
      <c r="D32" s="62">
        <v>7110</v>
      </c>
      <c r="E32" s="62">
        <v>3379</v>
      </c>
      <c r="F32" s="63">
        <f t="shared" si="6"/>
        <v>48.27142857142857</v>
      </c>
      <c r="G32" s="63">
        <f t="shared" si="7"/>
        <v>47.52461322081575</v>
      </c>
      <c r="H32" s="63">
        <f t="shared" si="8"/>
        <v>-50.05173688100517</v>
      </c>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c r="DK32" s="45"/>
      <c r="DL32" s="45"/>
      <c r="DM32" s="45"/>
      <c r="DN32" s="45"/>
      <c r="DO32" s="45"/>
      <c r="DP32" s="45"/>
      <c r="DQ32" s="45"/>
      <c r="DR32" s="45"/>
      <c r="DS32" s="45"/>
      <c r="DT32" s="45"/>
      <c r="DU32" s="45"/>
      <c r="DV32" s="45"/>
      <c r="DW32" s="45"/>
      <c r="DX32" s="45"/>
      <c r="DY32" s="45"/>
      <c r="DZ32" s="45"/>
      <c r="EA32" s="45"/>
      <c r="EB32" s="45"/>
      <c r="EC32" s="45"/>
      <c r="ED32" s="45"/>
      <c r="EE32" s="45"/>
      <c r="EF32" s="45"/>
      <c r="EG32" s="45"/>
      <c r="EH32" s="45"/>
      <c r="EI32" s="45"/>
      <c r="EJ32" s="45"/>
      <c r="EK32" s="45"/>
      <c r="EL32" s="45"/>
      <c r="EM32" s="45"/>
      <c r="EN32" s="45"/>
      <c r="EO32" s="45"/>
      <c r="EP32" s="45"/>
      <c r="EQ32" s="45"/>
      <c r="ER32" s="45"/>
      <c r="ES32" s="45"/>
      <c r="ET32" s="45"/>
      <c r="EU32" s="45"/>
      <c r="EV32" s="45"/>
      <c r="EW32" s="45"/>
      <c r="EX32" s="45"/>
      <c r="EY32" s="45"/>
      <c r="EZ32" s="45"/>
      <c r="FA32" s="45"/>
      <c r="FB32" s="45"/>
      <c r="FC32" s="45"/>
      <c r="FD32" s="45"/>
      <c r="FE32" s="45"/>
      <c r="FF32" s="45"/>
      <c r="FG32" s="45"/>
      <c r="FH32" s="45"/>
      <c r="FI32" s="45"/>
      <c r="FJ32" s="45"/>
      <c r="FK32" s="45"/>
      <c r="FL32" s="45"/>
      <c r="FM32" s="45"/>
      <c r="FN32" s="45"/>
      <c r="FO32" s="45"/>
      <c r="FP32" s="45"/>
      <c r="FQ32" s="45"/>
      <c r="FR32" s="45"/>
      <c r="FS32" s="45"/>
      <c r="FT32" s="45"/>
      <c r="FU32" s="45"/>
      <c r="FV32" s="45"/>
      <c r="FW32" s="45"/>
      <c r="FX32" s="45"/>
      <c r="FY32" s="45"/>
      <c r="FZ32" s="45"/>
      <c r="GA32" s="45"/>
      <c r="GB32" s="45"/>
      <c r="GC32" s="45"/>
      <c r="GD32" s="45"/>
      <c r="GE32" s="45"/>
      <c r="GF32" s="45"/>
      <c r="GG32" s="45"/>
      <c r="GH32" s="45"/>
      <c r="GI32" s="45"/>
      <c r="GJ32" s="45"/>
      <c r="GK32" s="45"/>
      <c r="GL32" s="45"/>
      <c r="GM32" s="45"/>
      <c r="GN32" s="45"/>
      <c r="GO32" s="45"/>
      <c r="GP32" s="45"/>
      <c r="GQ32" s="45"/>
      <c r="GR32" s="45"/>
      <c r="GS32" s="45"/>
      <c r="GT32" s="45"/>
      <c r="GU32" s="45"/>
      <c r="GV32" s="45"/>
      <c r="GW32" s="45"/>
      <c r="GX32" s="45"/>
      <c r="GY32" s="45"/>
      <c r="GZ32" s="45"/>
      <c r="HA32" s="45"/>
      <c r="HB32" s="45"/>
      <c r="HC32" s="45"/>
      <c r="HD32" s="45"/>
      <c r="HE32" s="45"/>
      <c r="HF32" s="45"/>
      <c r="HG32" s="45"/>
      <c r="HH32" s="45"/>
      <c r="HI32" s="45"/>
      <c r="HJ32" s="45"/>
      <c r="HK32" s="45"/>
    </row>
    <row r="33" spans="1:219" s="49" customFormat="1" ht="19.5" customHeight="1">
      <c r="A33" s="61" t="s">
        <v>747</v>
      </c>
      <c r="B33" s="62"/>
      <c r="C33" s="62"/>
      <c r="D33" s="62"/>
      <c r="E33" s="62"/>
      <c r="F33" s="63">
        <f t="shared" si="6"/>
        <v>0</v>
      </c>
      <c r="G33" s="63">
        <f t="shared" si="7"/>
        <v>0</v>
      </c>
      <c r="H33" s="63">
        <f t="shared" si="8"/>
        <v>0</v>
      </c>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c r="DH33" s="45"/>
      <c r="DI33" s="45"/>
      <c r="DJ33" s="45"/>
      <c r="DK33" s="45"/>
      <c r="DL33" s="45"/>
      <c r="DM33" s="45"/>
      <c r="DN33" s="45"/>
      <c r="DO33" s="45"/>
      <c r="DP33" s="45"/>
      <c r="DQ33" s="45"/>
      <c r="DR33" s="45"/>
      <c r="DS33" s="45"/>
      <c r="DT33" s="45"/>
      <c r="DU33" s="45"/>
      <c r="DV33" s="45"/>
      <c r="DW33" s="45"/>
      <c r="DX33" s="45"/>
      <c r="DY33" s="45"/>
      <c r="DZ33" s="45"/>
      <c r="EA33" s="45"/>
      <c r="EB33" s="45"/>
      <c r="EC33" s="45"/>
      <c r="ED33" s="45"/>
      <c r="EE33" s="45"/>
      <c r="EF33" s="45"/>
      <c r="EG33" s="45"/>
      <c r="EH33" s="45"/>
      <c r="EI33" s="45"/>
      <c r="EJ33" s="45"/>
      <c r="EK33" s="45"/>
      <c r="EL33" s="45"/>
      <c r="EM33" s="45"/>
      <c r="EN33" s="45"/>
      <c r="EO33" s="45"/>
      <c r="EP33" s="45"/>
      <c r="EQ33" s="45"/>
      <c r="ER33" s="45"/>
      <c r="ES33" s="45"/>
      <c r="ET33" s="45"/>
      <c r="EU33" s="45"/>
      <c r="EV33" s="45"/>
      <c r="EW33" s="45"/>
      <c r="EX33" s="45"/>
      <c r="EY33" s="45"/>
      <c r="EZ33" s="45"/>
      <c r="FA33" s="45"/>
      <c r="FB33" s="45"/>
      <c r="FC33" s="45"/>
      <c r="FD33" s="45"/>
      <c r="FE33" s="45"/>
      <c r="FF33" s="45"/>
      <c r="FG33" s="45"/>
      <c r="FH33" s="45"/>
      <c r="FI33" s="45"/>
      <c r="FJ33" s="45"/>
      <c r="FK33" s="45"/>
      <c r="FL33" s="45"/>
      <c r="FM33" s="45"/>
      <c r="FN33" s="45"/>
      <c r="FO33" s="45"/>
      <c r="FP33" s="45"/>
      <c r="FQ33" s="45"/>
      <c r="FR33" s="45"/>
      <c r="FS33" s="45"/>
      <c r="FT33" s="45"/>
      <c r="FU33" s="45"/>
      <c r="FV33" s="45"/>
      <c r="FW33" s="45"/>
      <c r="FX33" s="45"/>
      <c r="FY33" s="45"/>
      <c r="FZ33" s="45"/>
      <c r="GA33" s="45"/>
      <c r="GB33" s="45"/>
      <c r="GC33" s="45"/>
      <c r="GD33" s="45"/>
      <c r="GE33" s="45"/>
      <c r="GF33" s="45"/>
      <c r="GG33" s="45"/>
      <c r="GH33" s="45"/>
      <c r="GI33" s="45"/>
      <c r="GJ33" s="45"/>
      <c r="GK33" s="45"/>
      <c r="GL33" s="45"/>
      <c r="GM33" s="45"/>
      <c r="GN33" s="45"/>
      <c r="GO33" s="45"/>
      <c r="GP33" s="45"/>
      <c r="GQ33" s="45"/>
      <c r="GR33" s="45"/>
      <c r="GS33" s="45"/>
      <c r="GT33" s="45"/>
      <c r="GU33" s="45"/>
      <c r="GV33" s="45"/>
      <c r="GW33" s="45"/>
      <c r="GX33" s="45"/>
      <c r="GY33" s="45"/>
      <c r="GZ33" s="45"/>
      <c r="HA33" s="45"/>
      <c r="HB33" s="45"/>
      <c r="HC33" s="45"/>
      <c r="HD33" s="45"/>
      <c r="HE33" s="45"/>
      <c r="HF33" s="45"/>
      <c r="HG33" s="45"/>
      <c r="HH33" s="45"/>
      <c r="HI33" s="45"/>
      <c r="HJ33" s="45"/>
      <c r="HK33" s="45"/>
    </row>
    <row r="34" spans="1:219" s="49" customFormat="1" ht="19.5" customHeight="1">
      <c r="A34" s="61" t="s">
        <v>748</v>
      </c>
      <c r="B34" s="62">
        <v>88</v>
      </c>
      <c r="C34" s="62">
        <v>35</v>
      </c>
      <c r="D34" s="62">
        <v>135</v>
      </c>
      <c r="E34" s="62">
        <v>204</v>
      </c>
      <c r="F34" s="63">
        <f t="shared" si="6"/>
        <v>582.8571428571428</v>
      </c>
      <c r="G34" s="63">
        <f t="shared" si="7"/>
        <v>151.11111111111111</v>
      </c>
      <c r="H34" s="63">
        <f t="shared" si="8"/>
        <v>131.8181818181818</v>
      </c>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45"/>
      <c r="DJ34" s="45"/>
      <c r="DK34" s="45"/>
      <c r="DL34" s="45"/>
      <c r="DM34" s="45"/>
      <c r="DN34" s="45"/>
      <c r="DO34" s="45"/>
      <c r="DP34" s="45"/>
      <c r="DQ34" s="45"/>
      <c r="DR34" s="45"/>
      <c r="DS34" s="45"/>
      <c r="DT34" s="45"/>
      <c r="DU34" s="45"/>
      <c r="DV34" s="45"/>
      <c r="DW34" s="45"/>
      <c r="DX34" s="45"/>
      <c r="DY34" s="45"/>
      <c r="DZ34" s="45"/>
      <c r="EA34" s="45"/>
      <c r="EB34" s="45"/>
      <c r="EC34" s="45"/>
      <c r="ED34" s="45"/>
      <c r="EE34" s="45"/>
      <c r="EF34" s="45"/>
      <c r="EG34" s="45"/>
      <c r="EH34" s="45"/>
      <c r="EI34" s="45"/>
      <c r="EJ34" s="45"/>
      <c r="EK34" s="45"/>
      <c r="EL34" s="45"/>
      <c r="EM34" s="45"/>
      <c r="EN34" s="45"/>
      <c r="EO34" s="45"/>
      <c r="EP34" s="45"/>
      <c r="EQ34" s="45"/>
      <c r="ER34" s="45"/>
      <c r="ES34" s="45"/>
      <c r="ET34" s="45"/>
      <c r="EU34" s="45"/>
      <c r="EV34" s="45"/>
      <c r="EW34" s="45"/>
      <c r="EX34" s="45"/>
      <c r="EY34" s="45"/>
      <c r="EZ34" s="45"/>
      <c r="FA34" s="45"/>
      <c r="FB34" s="45"/>
      <c r="FC34" s="45"/>
      <c r="FD34" s="45"/>
      <c r="FE34" s="45"/>
      <c r="FF34" s="45"/>
      <c r="FG34" s="45"/>
      <c r="FH34" s="45"/>
      <c r="FI34" s="45"/>
      <c r="FJ34" s="45"/>
      <c r="FK34" s="45"/>
      <c r="FL34" s="45"/>
      <c r="FM34" s="45"/>
      <c r="FN34" s="45"/>
      <c r="FO34" s="45"/>
      <c r="FP34" s="45"/>
      <c r="FQ34" s="45"/>
      <c r="FR34" s="45"/>
      <c r="FS34" s="45"/>
      <c r="FT34" s="45"/>
      <c r="FU34" s="45"/>
      <c r="FV34" s="45"/>
      <c r="FW34" s="45"/>
      <c r="FX34" s="45"/>
      <c r="FY34" s="45"/>
      <c r="FZ34" s="45"/>
      <c r="GA34" s="45"/>
      <c r="GB34" s="45"/>
      <c r="GC34" s="45"/>
      <c r="GD34" s="45"/>
      <c r="GE34" s="45"/>
      <c r="GF34" s="45"/>
      <c r="GG34" s="45"/>
      <c r="GH34" s="45"/>
      <c r="GI34" s="45"/>
      <c r="GJ34" s="45"/>
      <c r="GK34" s="45"/>
      <c r="GL34" s="45"/>
      <c r="GM34" s="45"/>
      <c r="GN34" s="45"/>
      <c r="GO34" s="45"/>
      <c r="GP34" s="45"/>
      <c r="GQ34" s="45"/>
      <c r="GR34" s="45"/>
      <c r="GS34" s="45"/>
      <c r="GT34" s="45"/>
      <c r="GU34" s="45"/>
      <c r="GV34" s="45"/>
      <c r="GW34" s="45"/>
      <c r="GX34" s="45"/>
      <c r="GY34" s="45"/>
      <c r="GZ34" s="45"/>
      <c r="HA34" s="45"/>
      <c r="HB34" s="45"/>
      <c r="HC34" s="45"/>
      <c r="HD34" s="45"/>
      <c r="HE34" s="45"/>
      <c r="HF34" s="45"/>
      <c r="HG34" s="45"/>
      <c r="HH34" s="45"/>
      <c r="HI34" s="45"/>
      <c r="HJ34" s="45"/>
      <c r="HK34" s="45"/>
    </row>
    <row r="35" spans="1:219" s="49" customFormat="1" ht="27.75" customHeight="1">
      <c r="A35" s="61" t="s">
        <v>749</v>
      </c>
      <c r="B35" s="68"/>
      <c r="C35" s="62"/>
      <c r="D35" s="62">
        <f>D36</f>
        <v>0</v>
      </c>
      <c r="E35" s="62">
        <f>E36</f>
        <v>0</v>
      </c>
      <c r="F35" s="63">
        <f t="shared" si="6"/>
        <v>0</v>
      </c>
      <c r="G35" s="63">
        <f t="shared" si="7"/>
        <v>0</v>
      </c>
      <c r="H35" s="63">
        <f t="shared" si="8"/>
        <v>0</v>
      </c>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c r="DJ35" s="45"/>
      <c r="DK35" s="45"/>
      <c r="DL35" s="45"/>
      <c r="DM35" s="45"/>
      <c r="DN35" s="45"/>
      <c r="DO35" s="45"/>
      <c r="DP35" s="45"/>
      <c r="DQ35" s="45"/>
      <c r="DR35" s="45"/>
      <c r="DS35" s="45"/>
      <c r="DT35" s="45"/>
      <c r="DU35" s="45"/>
      <c r="DV35" s="45"/>
      <c r="DW35" s="45"/>
      <c r="DX35" s="45"/>
      <c r="DY35" s="45"/>
      <c r="DZ35" s="45"/>
      <c r="EA35" s="45"/>
      <c r="EB35" s="45"/>
      <c r="EC35" s="45"/>
      <c r="ED35" s="45"/>
      <c r="EE35" s="45"/>
      <c r="EF35" s="45"/>
      <c r="EG35" s="45"/>
      <c r="EH35" s="45"/>
      <c r="EI35" s="45"/>
      <c r="EJ35" s="45"/>
      <c r="EK35" s="45"/>
      <c r="EL35" s="45"/>
      <c r="EM35" s="45"/>
      <c r="EN35" s="45"/>
      <c r="EO35" s="45"/>
      <c r="EP35" s="45"/>
      <c r="EQ35" s="45"/>
      <c r="ER35" s="45"/>
      <c r="ES35" s="45"/>
      <c r="ET35" s="45"/>
      <c r="EU35" s="45"/>
      <c r="EV35" s="45"/>
      <c r="EW35" s="45"/>
      <c r="EX35" s="45"/>
      <c r="EY35" s="45"/>
      <c r="EZ35" s="45"/>
      <c r="FA35" s="45"/>
      <c r="FB35" s="45"/>
      <c r="FC35" s="45"/>
      <c r="FD35" s="45"/>
      <c r="FE35" s="45"/>
      <c r="FF35" s="45"/>
      <c r="FG35" s="45"/>
      <c r="FH35" s="45"/>
      <c r="FI35" s="45"/>
      <c r="FJ35" s="45"/>
      <c r="FK35" s="45"/>
      <c r="FL35" s="45"/>
      <c r="FM35" s="45"/>
      <c r="FN35" s="45"/>
      <c r="FO35" s="45"/>
      <c r="FP35" s="45"/>
      <c r="FQ35" s="45"/>
      <c r="FR35" s="45"/>
      <c r="FS35" s="45"/>
      <c r="FT35" s="45"/>
      <c r="FU35" s="45"/>
      <c r="FV35" s="45"/>
      <c r="FW35" s="45"/>
      <c r="FX35" s="45"/>
      <c r="FY35" s="45"/>
      <c r="FZ35" s="45"/>
      <c r="GA35" s="45"/>
      <c r="GB35" s="45"/>
      <c r="GC35" s="45"/>
      <c r="GD35" s="45"/>
      <c r="GE35" s="45"/>
      <c r="GF35" s="45"/>
      <c r="GG35" s="45"/>
      <c r="GH35" s="45"/>
      <c r="GI35" s="45"/>
      <c r="GJ35" s="45"/>
      <c r="GK35" s="45"/>
      <c r="GL35" s="45"/>
      <c r="GM35" s="45"/>
      <c r="GN35" s="45"/>
      <c r="GO35" s="45"/>
      <c r="GP35" s="45"/>
      <c r="GQ35" s="45"/>
      <c r="GR35" s="45"/>
      <c r="GS35" s="45"/>
      <c r="GT35" s="45"/>
      <c r="GU35" s="45"/>
      <c r="GV35" s="45"/>
      <c r="GW35" s="45"/>
      <c r="GX35" s="45"/>
      <c r="GY35" s="45"/>
      <c r="GZ35" s="45"/>
      <c r="HA35" s="45"/>
      <c r="HB35" s="45"/>
      <c r="HC35" s="45"/>
      <c r="HD35" s="45"/>
      <c r="HE35" s="45"/>
      <c r="HF35" s="45"/>
      <c r="HG35" s="45"/>
      <c r="HH35" s="45"/>
      <c r="HI35" s="45"/>
      <c r="HJ35" s="45"/>
      <c r="HK35" s="45"/>
    </row>
    <row r="36" spans="1:219" s="49" customFormat="1" ht="19.5" customHeight="1">
      <c r="A36" s="61" t="s">
        <v>744</v>
      </c>
      <c r="B36" s="68"/>
      <c r="C36" s="62"/>
      <c r="D36" s="62"/>
      <c r="E36" s="62"/>
      <c r="F36" s="63">
        <f t="shared" si="6"/>
        <v>0</v>
      </c>
      <c r="G36" s="63">
        <f t="shared" si="7"/>
        <v>0</v>
      </c>
      <c r="H36" s="63">
        <f t="shared" si="8"/>
        <v>0</v>
      </c>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c r="EC36" s="45"/>
      <c r="ED36" s="45"/>
      <c r="EE36" s="45"/>
      <c r="EF36" s="45"/>
      <c r="EG36" s="45"/>
      <c r="EH36" s="45"/>
      <c r="EI36" s="45"/>
      <c r="EJ36" s="45"/>
      <c r="EK36" s="45"/>
      <c r="EL36" s="45"/>
      <c r="EM36" s="45"/>
      <c r="EN36" s="45"/>
      <c r="EO36" s="45"/>
      <c r="EP36" s="45"/>
      <c r="EQ36" s="45"/>
      <c r="ER36" s="45"/>
      <c r="ES36" s="45"/>
      <c r="ET36" s="45"/>
      <c r="EU36" s="45"/>
      <c r="EV36" s="45"/>
      <c r="EW36" s="45"/>
      <c r="EX36" s="45"/>
      <c r="EY36" s="45"/>
      <c r="EZ36" s="45"/>
      <c r="FA36" s="45"/>
      <c r="FB36" s="45"/>
      <c r="FC36" s="45"/>
      <c r="FD36" s="45"/>
      <c r="FE36" s="45"/>
      <c r="FF36" s="45"/>
      <c r="FG36" s="45"/>
      <c r="FH36" s="45"/>
      <c r="FI36" s="45"/>
      <c r="FJ36" s="45"/>
      <c r="FK36" s="45"/>
      <c r="FL36" s="45"/>
      <c r="FM36" s="45"/>
      <c r="FN36" s="45"/>
      <c r="FO36" s="45"/>
      <c r="FP36" s="45"/>
      <c r="FQ36" s="45"/>
      <c r="FR36" s="45"/>
      <c r="FS36" s="45"/>
      <c r="FT36" s="45"/>
      <c r="FU36" s="45"/>
      <c r="FV36" s="45"/>
      <c r="FW36" s="45"/>
      <c r="FX36" s="45"/>
      <c r="FY36" s="45"/>
      <c r="FZ36" s="45"/>
      <c r="GA36" s="45"/>
      <c r="GB36" s="45"/>
      <c r="GC36" s="45"/>
      <c r="GD36" s="45"/>
      <c r="GE36" s="45"/>
      <c r="GF36" s="45"/>
      <c r="GG36" s="45"/>
      <c r="GH36" s="45"/>
      <c r="GI36" s="45"/>
      <c r="GJ36" s="45"/>
      <c r="GK36" s="45"/>
      <c r="GL36" s="45"/>
      <c r="GM36" s="45"/>
      <c r="GN36" s="45"/>
      <c r="GO36" s="45"/>
      <c r="GP36" s="45"/>
      <c r="GQ36" s="45"/>
      <c r="GR36" s="45"/>
      <c r="GS36" s="45"/>
      <c r="GT36" s="45"/>
      <c r="GU36" s="45"/>
      <c r="GV36" s="45"/>
      <c r="GW36" s="45"/>
      <c r="GX36" s="45"/>
      <c r="GY36" s="45"/>
      <c r="GZ36" s="45"/>
      <c r="HA36" s="45"/>
      <c r="HB36" s="45"/>
      <c r="HC36" s="45"/>
      <c r="HD36" s="45"/>
      <c r="HE36" s="45"/>
      <c r="HF36" s="45"/>
      <c r="HG36" s="45"/>
      <c r="HH36" s="45"/>
      <c r="HI36" s="45"/>
      <c r="HJ36" s="45"/>
      <c r="HK36" s="45"/>
    </row>
    <row r="37" spans="1:8" s="45" customFormat="1" ht="27" customHeight="1">
      <c r="A37" s="61" t="s">
        <v>750</v>
      </c>
      <c r="B37" s="68"/>
      <c r="C37" s="62"/>
      <c r="D37" s="62"/>
      <c r="E37" s="62"/>
      <c r="F37" s="63">
        <f t="shared" si="6"/>
        <v>0</v>
      </c>
      <c r="G37" s="63">
        <f t="shared" si="7"/>
        <v>0</v>
      </c>
      <c r="H37" s="63">
        <f t="shared" si="8"/>
        <v>0</v>
      </c>
    </row>
    <row r="38" spans="1:8" s="45" customFormat="1" ht="27.75" customHeight="1">
      <c r="A38" s="61" t="s">
        <v>751</v>
      </c>
      <c r="B38" s="69">
        <f>SUM(B39:B41)</f>
        <v>0</v>
      </c>
      <c r="C38" s="62">
        <f>SUM(C39:C41)</f>
        <v>0</v>
      </c>
      <c r="D38" s="62">
        <f>SUM(D39:D41)</f>
        <v>0</v>
      </c>
      <c r="E38" s="62">
        <f>SUM(E39:E41)</f>
        <v>0</v>
      </c>
      <c r="F38" s="63">
        <f t="shared" si="6"/>
        <v>0</v>
      </c>
      <c r="G38" s="63">
        <f t="shared" si="7"/>
        <v>0</v>
      </c>
      <c r="H38" s="63">
        <f t="shared" si="8"/>
        <v>0</v>
      </c>
    </row>
    <row r="39" spans="1:8" s="45" customFormat="1" ht="27" customHeight="1">
      <c r="A39" s="61" t="s">
        <v>752</v>
      </c>
      <c r="B39" s="62"/>
      <c r="C39" s="62"/>
      <c r="D39" s="62"/>
      <c r="E39" s="62"/>
      <c r="F39" s="63">
        <f t="shared" si="6"/>
        <v>0</v>
      </c>
      <c r="G39" s="63">
        <f t="shared" si="7"/>
        <v>0</v>
      </c>
      <c r="H39" s="63">
        <f t="shared" si="8"/>
        <v>0</v>
      </c>
    </row>
    <row r="40" spans="1:8" s="45" customFormat="1" ht="19.5" customHeight="1">
      <c r="A40" s="61" t="s">
        <v>753</v>
      </c>
      <c r="B40" s="62"/>
      <c r="C40" s="62"/>
      <c r="D40" s="62"/>
      <c r="E40" s="62"/>
      <c r="F40" s="63">
        <f t="shared" si="6"/>
        <v>0</v>
      </c>
      <c r="G40" s="63">
        <f t="shared" si="7"/>
        <v>0</v>
      </c>
      <c r="H40" s="63">
        <f t="shared" si="8"/>
        <v>0</v>
      </c>
    </row>
    <row r="41" spans="1:8" s="45" customFormat="1" ht="19.5" customHeight="1">
      <c r="A41" s="61" t="s">
        <v>754</v>
      </c>
      <c r="B41" s="62"/>
      <c r="C41" s="62"/>
      <c r="D41" s="62"/>
      <c r="E41" s="62"/>
      <c r="F41" s="63">
        <f t="shared" si="6"/>
        <v>0</v>
      </c>
      <c r="G41" s="63">
        <f t="shared" si="7"/>
        <v>0</v>
      </c>
      <c r="H41" s="63">
        <f t="shared" si="8"/>
        <v>0</v>
      </c>
    </row>
    <row r="42" spans="1:8" s="45" customFormat="1" ht="19.5" customHeight="1">
      <c r="A42" s="61" t="s">
        <v>755</v>
      </c>
      <c r="B42" s="69">
        <f>SUM(B43:B45)</f>
        <v>2153</v>
      </c>
      <c r="C42" s="62">
        <f>SUM(C43:C45)</f>
        <v>1000</v>
      </c>
      <c r="D42" s="62">
        <f>SUM(D43:D45)</f>
        <v>1000</v>
      </c>
      <c r="E42" s="62">
        <f>SUM(E43:E45)</f>
        <v>350</v>
      </c>
      <c r="F42" s="63">
        <f t="shared" si="6"/>
        <v>35</v>
      </c>
      <c r="G42" s="63">
        <f t="shared" si="7"/>
        <v>35</v>
      </c>
      <c r="H42" s="63">
        <f t="shared" si="8"/>
        <v>-83.74361356247097</v>
      </c>
    </row>
    <row r="43" spans="1:8" s="45" customFormat="1" ht="19.5" customHeight="1">
      <c r="A43" s="61" t="s">
        <v>756</v>
      </c>
      <c r="B43" s="62">
        <v>1155</v>
      </c>
      <c r="C43" s="62">
        <v>500</v>
      </c>
      <c r="D43" s="62">
        <v>500</v>
      </c>
      <c r="E43" s="62">
        <v>165</v>
      </c>
      <c r="F43" s="63">
        <f t="shared" si="6"/>
        <v>33</v>
      </c>
      <c r="G43" s="63">
        <f t="shared" si="7"/>
        <v>33</v>
      </c>
      <c r="H43" s="63">
        <f t="shared" si="8"/>
        <v>-85.71428571428571</v>
      </c>
    </row>
    <row r="44" spans="1:8" s="45" customFormat="1" ht="19.5" customHeight="1">
      <c r="A44" s="61" t="s">
        <v>757</v>
      </c>
      <c r="B44" s="62">
        <v>27</v>
      </c>
      <c r="C44" s="62">
        <v>100</v>
      </c>
      <c r="D44" s="62">
        <v>100</v>
      </c>
      <c r="E44" s="62">
        <v>93</v>
      </c>
      <c r="F44" s="63">
        <f t="shared" si="6"/>
        <v>93</v>
      </c>
      <c r="G44" s="63">
        <f t="shared" si="7"/>
        <v>93</v>
      </c>
      <c r="H44" s="63">
        <f t="shared" si="8"/>
        <v>244.44444444444446</v>
      </c>
    </row>
    <row r="45" spans="1:8" s="45" customFormat="1" ht="19.5" customHeight="1">
      <c r="A45" s="61" t="s">
        <v>758</v>
      </c>
      <c r="B45" s="62">
        <v>971</v>
      </c>
      <c r="C45" s="62">
        <v>400</v>
      </c>
      <c r="D45" s="62">
        <v>400</v>
      </c>
      <c r="E45" s="62">
        <v>92</v>
      </c>
      <c r="F45" s="63"/>
      <c r="G45" s="63"/>
      <c r="H45" s="63"/>
    </row>
    <row r="46" spans="1:8" s="45" customFormat="1" ht="19.5" customHeight="1">
      <c r="A46" s="61" t="s">
        <v>759</v>
      </c>
      <c r="B46" s="69"/>
      <c r="C46" s="62"/>
      <c r="D46" s="62"/>
      <c r="E46" s="62"/>
      <c r="F46" s="63"/>
      <c r="G46" s="63"/>
      <c r="H46" s="63"/>
    </row>
    <row r="47" spans="1:8" s="45" customFormat="1" ht="19.5" customHeight="1">
      <c r="A47" s="61" t="s">
        <v>743</v>
      </c>
      <c r="B47" s="69"/>
      <c r="C47" s="62"/>
      <c r="D47" s="62"/>
      <c r="E47" s="62"/>
      <c r="F47" s="63">
        <f aca="true" t="shared" si="9" ref="F47:F64">IF(ISERROR(E47/C47),,E47/C47*100)</f>
        <v>0</v>
      </c>
      <c r="G47" s="63">
        <f aca="true" t="shared" si="10" ref="G47:G64">IF(ISERROR(E47/D47),,E47/D47*100)</f>
        <v>0</v>
      </c>
      <c r="H47" s="63">
        <f aca="true" t="shared" si="11" ref="H47:H64">IF(ISERROR(E47/B47),,(E47-B47)/B47*100)</f>
        <v>0</v>
      </c>
    </row>
    <row r="48" spans="1:8" s="45" customFormat="1" ht="19.5" customHeight="1">
      <c r="A48" s="61" t="s">
        <v>760</v>
      </c>
      <c r="B48" s="69"/>
      <c r="C48" s="62"/>
      <c r="D48" s="62"/>
      <c r="E48" s="62"/>
      <c r="F48" s="63">
        <f t="shared" si="9"/>
        <v>0</v>
      </c>
      <c r="G48" s="63">
        <f t="shared" si="10"/>
        <v>0</v>
      </c>
      <c r="H48" s="63">
        <f t="shared" si="11"/>
        <v>0</v>
      </c>
    </row>
    <row r="49" spans="1:8" s="45" customFormat="1" ht="21" customHeight="1">
      <c r="A49" s="61" t="s">
        <v>756</v>
      </c>
      <c r="B49" s="69"/>
      <c r="C49" s="62"/>
      <c r="D49" s="62"/>
      <c r="E49" s="62"/>
      <c r="F49" s="63">
        <f t="shared" si="9"/>
        <v>0</v>
      </c>
      <c r="G49" s="63">
        <f t="shared" si="10"/>
        <v>0</v>
      </c>
      <c r="H49" s="63">
        <f t="shared" si="11"/>
        <v>0</v>
      </c>
    </row>
    <row r="50" spans="1:8" s="45" customFormat="1" ht="27.75" customHeight="1">
      <c r="A50" s="58" t="s">
        <v>761</v>
      </c>
      <c r="B50" s="70"/>
      <c r="C50" s="59"/>
      <c r="D50" s="59"/>
      <c r="E50" s="62"/>
      <c r="F50" s="63">
        <f t="shared" si="9"/>
        <v>0</v>
      </c>
      <c r="G50" s="63">
        <f t="shared" si="10"/>
        <v>0</v>
      </c>
      <c r="H50" s="63">
        <f t="shared" si="11"/>
        <v>0</v>
      </c>
    </row>
    <row r="51" spans="1:8" s="51" customFormat="1" ht="19.5" customHeight="1">
      <c r="A51" s="58" t="s">
        <v>762</v>
      </c>
      <c r="B51" s="21"/>
      <c r="C51" s="59"/>
      <c r="D51" s="59"/>
      <c r="E51" s="59"/>
      <c r="F51" s="60">
        <f t="shared" si="9"/>
        <v>0</v>
      </c>
      <c r="G51" s="60">
        <f t="shared" si="10"/>
        <v>0</v>
      </c>
      <c r="H51" s="60">
        <f t="shared" si="11"/>
        <v>0</v>
      </c>
    </row>
    <row r="52" spans="1:8" s="51" customFormat="1" ht="19.5" customHeight="1">
      <c r="A52" s="58" t="s">
        <v>763</v>
      </c>
      <c r="B52" s="21"/>
      <c r="C52" s="59"/>
      <c r="D52" s="59">
        <f>D53</f>
        <v>0</v>
      </c>
      <c r="E52" s="59">
        <f>E53</f>
        <v>5000</v>
      </c>
      <c r="F52" s="60">
        <f t="shared" si="9"/>
        <v>0</v>
      </c>
      <c r="G52" s="60">
        <f t="shared" si="10"/>
        <v>0</v>
      </c>
      <c r="H52" s="60">
        <f t="shared" si="11"/>
        <v>0</v>
      </c>
    </row>
    <row r="53" spans="1:8" s="51" customFormat="1" ht="28.5" customHeight="1">
      <c r="A53" s="61" t="s">
        <v>764</v>
      </c>
      <c r="B53" s="21"/>
      <c r="C53" s="59"/>
      <c r="D53" s="62">
        <f>D54</f>
        <v>0</v>
      </c>
      <c r="E53" s="62">
        <f>E54</f>
        <v>5000</v>
      </c>
      <c r="F53" s="60">
        <f t="shared" si="9"/>
        <v>0</v>
      </c>
      <c r="G53" s="63">
        <f t="shared" si="10"/>
        <v>0</v>
      </c>
      <c r="H53" s="60">
        <f t="shared" si="11"/>
        <v>0</v>
      </c>
    </row>
    <row r="54" spans="1:8" s="51" customFormat="1" ht="28.5" customHeight="1">
      <c r="A54" s="61" t="s">
        <v>765</v>
      </c>
      <c r="B54" s="21"/>
      <c r="C54" s="59"/>
      <c r="D54" s="62"/>
      <c r="E54" s="62">
        <v>5000</v>
      </c>
      <c r="F54" s="60">
        <f t="shared" si="9"/>
        <v>0</v>
      </c>
      <c r="G54" s="63">
        <f t="shared" si="10"/>
        <v>0</v>
      </c>
      <c r="H54" s="60">
        <f t="shared" si="11"/>
        <v>0</v>
      </c>
    </row>
    <row r="55" spans="1:8" s="51" customFormat="1" ht="19.5" customHeight="1">
      <c r="A55" s="58" t="s">
        <v>766</v>
      </c>
      <c r="B55" s="59">
        <v>634</v>
      </c>
      <c r="C55" s="59">
        <v>634</v>
      </c>
      <c r="D55" s="59">
        <v>634</v>
      </c>
      <c r="E55" s="59">
        <v>702</v>
      </c>
      <c r="F55" s="60">
        <f t="shared" si="9"/>
        <v>110.72555205047318</v>
      </c>
      <c r="G55" s="60">
        <f t="shared" si="10"/>
        <v>110.72555205047318</v>
      </c>
      <c r="H55" s="60">
        <f t="shared" si="11"/>
        <v>10.725552050473187</v>
      </c>
    </row>
    <row r="56" spans="1:8" s="51" customFormat="1" ht="19.5" customHeight="1">
      <c r="A56" s="58" t="s">
        <v>767</v>
      </c>
      <c r="B56" s="21"/>
      <c r="C56" s="59"/>
      <c r="D56" s="59"/>
      <c r="E56" s="59">
        <v>11</v>
      </c>
      <c r="F56" s="60">
        <f t="shared" si="9"/>
        <v>0</v>
      </c>
      <c r="G56" s="60">
        <f t="shared" si="10"/>
        <v>0</v>
      </c>
      <c r="H56" s="60">
        <f t="shared" si="11"/>
        <v>0</v>
      </c>
    </row>
    <row r="57" spans="1:8" s="51" customFormat="1" ht="19.5" customHeight="1">
      <c r="A57" s="58" t="s">
        <v>768</v>
      </c>
      <c r="B57" s="21"/>
      <c r="C57" s="59">
        <v>9928</v>
      </c>
      <c r="D57" s="59">
        <v>9928</v>
      </c>
      <c r="E57" s="59">
        <v>10114</v>
      </c>
      <c r="F57" s="60">
        <f t="shared" si="9"/>
        <v>101.87348912167606</v>
      </c>
      <c r="G57" s="60">
        <f t="shared" si="10"/>
        <v>101.87348912167606</v>
      </c>
      <c r="H57" s="60">
        <f t="shared" si="11"/>
        <v>0</v>
      </c>
    </row>
    <row r="58" spans="1:8" s="51" customFormat="1" ht="19.5" customHeight="1">
      <c r="A58" s="71" t="s">
        <v>769</v>
      </c>
      <c r="B58" s="59">
        <f>SUM(B59:B60,B63)</f>
        <v>27557</v>
      </c>
      <c r="C58" s="59">
        <f>SUM(C59:C60,C63)</f>
        <v>15174</v>
      </c>
      <c r="D58" s="59">
        <f>SUM(D59:D60,D63)</f>
        <v>11996</v>
      </c>
      <c r="E58" s="59">
        <f>SUM(E59:E60,E63)</f>
        <v>1993</v>
      </c>
      <c r="F58" s="60">
        <f t="shared" si="9"/>
        <v>13.13430868591011</v>
      </c>
      <c r="G58" s="60">
        <f t="shared" si="10"/>
        <v>16.613871290430144</v>
      </c>
      <c r="H58" s="60">
        <f t="shared" si="11"/>
        <v>-92.76771782124325</v>
      </c>
    </row>
    <row r="59" spans="1:8" s="51" customFormat="1" ht="19.5" customHeight="1">
      <c r="A59" s="71" t="s">
        <v>770</v>
      </c>
      <c r="B59" s="59">
        <v>6182</v>
      </c>
      <c r="C59" s="59">
        <v>8960</v>
      </c>
      <c r="D59" s="59">
        <v>5318</v>
      </c>
      <c r="E59" s="59">
        <v>722</v>
      </c>
      <c r="F59" s="60">
        <f t="shared" si="9"/>
        <v>8.058035714285715</v>
      </c>
      <c r="G59" s="60">
        <f t="shared" si="10"/>
        <v>13.576532531026702</v>
      </c>
      <c r="H59" s="60">
        <f t="shared" si="11"/>
        <v>-88.32093173730185</v>
      </c>
    </row>
    <row r="60" spans="1:8" s="45" customFormat="1" ht="19.5" customHeight="1">
      <c r="A60" s="71" t="s">
        <v>771</v>
      </c>
      <c r="B60" s="59">
        <f>SUM(B61:B62)</f>
        <v>5950</v>
      </c>
      <c r="C60" s="59">
        <f>SUM(C61:C62)</f>
        <v>5800</v>
      </c>
      <c r="D60" s="59">
        <f>SUM(D61:D62)</f>
        <v>6600</v>
      </c>
      <c r="E60" s="59">
        <f>SUM(E61:E62)</f>
        <v>1260</v>
      </c>
      <c r="F60" s="63">
        <f t="shared" si="9"/>
        <v>21.72413793103448</v>
      </c>
      <c r="G60" s="63">
        <f t="shared" si="10"/>
        <v>19.090909090909093</v>
      </c>
      <c r="H60" s="63">
        <f t="shared" si="11"/>
        <v>-78.82352941176471</v>
      </c>
    </row>
    <row r="61" spans="1:8" s="45" customFormat="1" ht="19.5" customHeight="1">
      <c r="A61" s="72" t="s">
        <v>772</v>
      </c>
      <c r="B61" s="62">
        <v>5950</v>
      </c>
      <c r="C61" s="62">
        <v>5800</v>
      </c>
      <c r="D61" s="62">
        <v>6600</v>
      </c>
      <c r="E61" s="62">
        <v>1260</v>
      </c>
      <c r="F61" s="63">
        <f t="shared" si="9"/>
        <v>21.72413793103448</v>
      </c>
      <c r="G61" s="63">
        <f t="shared" si="10"/>
        <v>19.090909090909093</v>
      </c>
      <c r="H61" s="63">
        <f t="shared" si="11"/>
        <v>-78.82352941176471</v>
      </c>
    </row>
    <row r="62" spans="1:8" s="45" customFormat="1" ht="19.5" customHeight="1">
      <c r="A62" s="73" t="s">
        <v>773</v>
      </c>
      <c r="B62" s="62"/>
      <c r="C62" s="62"/>
      <c r="D62" s="62"/>
      <c r="E62" s="62"/>
      <c r="F62" s="63">
        <f t="shared" si="9"/>
        <v>0</v>
      </c>
      <c r="G62" s="63">
        <f t="shared" si="10"/>
        <v>0</v>
      </c>
      <c r="H62" s="63">
        <f t="shared" si="11"/>
        <v>0</v>
      </c>
    </row>
    <row r="63" spans="1:8" s="51" customFormat="1" ht="19.5" customHeight="1">
      <c r="A63" s="74" t="s">
        <v>774</v>
      </c>
      <c r="B63" s="59">
        <f>B23-B24-B57-B59-B60</f>
        <v>15425</v>
      </c>
      <c r="C63" s="59">
        <f>C23-C24-C57-C59-C60</f>
        <v>414</v>
      </c>
      <c r="D63" s="59">
        <f>D23-D24-D57-D59-D60</f>
        <v>78</v>
      </c>
      <c r="E63" s="59">
        <f>E23-E24-E57-E59-E60</f>
        <v>11</v>
      </c>
      <c r="F63" s="60">
        <f t="shared" si="9"/>
        <v>2.657004830917874</v>
      </c>
      <c r="G63" s="60">
        <f t="shared" si="10"/>
        <v>14.102564102564102</v>
      </c>
      <c r="H63" s="60">
        <f t="shared" si="11"/>
        <v>-99.92868719611022</v>
      </c>
    </row>
    <row r="64" spans="1:8" s="51" customFormat="1" ht="19.5" customHeight="1">
      <c r="A64" s="56" t="s">
        <v>48</v>
      </c>
      <c r="B64" s="59">
        <f>B24+B58+B57</f>
        <v>57513</v>
      </c>
      <c r="C64" s="59">
        <f>C24+C58+C57</f>
        <v>51671</v>
      </c>
      <c r="D64" s="59">
        <f>D24+D58+D57</f>
        <v>65759</v>
      </c>
      <c r="E64" s="59">
        <f>E24+E58+E57</f>
        <v>31822</v>
      </c>
      <c r="F64" s="60">
        <f t="shared" si="9"/>
        <v>61.58580248108223</v>
      </c>
      <c r="G64" s="60">
        <f t="shared" si="10"/>
        <v>48.3918551072857</v>
      </c>
      <c r="H64" s="60">
        <f t="shared" si="11"/>
        <v>-44.66990071809852</v>
      </c>
    </row>
  </sheetData>
  <sheetProtection/>
  <mergeCells count="9">
    <mergeCell ref="A2:H2"/>
    <mergeCell ref="A4:A5"/>
    <mergeCell ref="B4:B5"/>
    <mergeCell ref="C4:C5"/>
    <mergeCell ref="D4:D5"/>
    <mergeCell ref="E4:E5"/>
    <mergeCell ref="F4:F5"/>
    <mergeCell ref="G4:G5"/>
    <mergeCell ref="H4:H5"/>
  </mergeCells>
  <printOptions horizontalCentered="1"/>
  <pageMargins left="0.2" right="0.2" top="0.39" bottom="0.39" header="0.2" footer="0.2"/>
  <pageSetup horizontalDpi="600" verticalDpi="600" orientation="portrait" paperSize="9" scale="90"/>
  <headerFooter>
    <oddFooter>&amp;C第 &amp;P 页</oddFooter>
  </headerFooter>
</worksheet>
</file>

<file path=xl/worksheets/sheet11.xml><?xml version="1.0" encoding="utf-8"?>
<worksheet xmlns="http://schemas.openxmlformats.org/spreadsheetml/2006/main" xmlns:r="http://schemas.openxmlformats.org/officeDocument/2006/relationships">
  <dimension ref="A1:IE15"/>
  <sheetViews>
    <sheetView showZeros="0" zoomScaleSheetLayoutView="100" workbookViewId="0" topLeftCell="A1">
      <pane ySplit="4" topLeftCell="A5" activePane="bottomLeft" state="frozen"/>
      <selection pane="bottomLeft" activeCell="A3" sqref="A3"/>
    </sheetView>
  </sheetViews>
  <sheetFormatPr defaultColWidth="9.00390625" defaultRowHeight="15"/>
  <cols>
    <col min="1" max="1" width="6.7109375" style="25" customWidth="1"/>
    <col min="2" max="2" width="49.8515625" style="30" customWidth="1"/>
    <col min="3" max="5" width="13.28125" style="25" customWidth="1"/>
    <col min="6" max="238" width="9.00390625" style="25" customWidth="1"/>
    <col min="239" max="16384" width="9.00390625" style="31" customWidth="1"/>
  </cols>
  <sheetData>
    <row r="1" ht="14.25">
      <c r="E1" s="32" t="s">
        <v>775</v>
      </c>
    </row>
    <row r="2" spans="1:5" s="25" customFormat="1" ht="60" customHeight="1">
      <c r="A2" s="33" t="s">
        <v>776</v>
      </c>
      <c r="B2" s="33"/>
      <c r="C2" s="33"/>
      <c r="D2" s="33"/>
      <c r="E2" s="33"/>
    </row>
    <row r="3" spans="2:5" s="26" customFormat="1" ht="24" customHeight="1">
      <c r="B3" s="34"/>
      <c r="E3" s="35" t="s">
        <v>8</v>
      </c>
    </row>
    <row r="4" spans="1:239" s="27" customFormat="1" ht="21.75" customHeight="1">
      <c r="A4" s="36" t="s">
        <v>4</v>
      </c>
      <c r="B4" s="37" t="s">
        <v>98</v>
      </c>
      <c r="C4" s="36" t="s">
        <v>648</v>
      </c>
      <c r="D4" s="36" t="s">
        <v>777</v>
      </c>
      <c r="E4" s="36" t="s">
        <v>778</v>
      </c>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c r="DB4" s="38"/>
      <c r="DC4" s="38"/>
      <c r="DD4" s="38"/>
      <c r="DE4" s="38"/>
      <c r="DF4" s="38"/>
      <c r="DG4" s="38"/>
      <c r="DH4" s="38"/>
      <c r="DI4" s="38"/>
      <c r="DJ4" s="38"/>
      <c r="DK4" s="38"/>
      <c r="DL4" s="38"/>
      <c r="DM4" s="38"/>
      <c r="DN4" s="38"/>
      <c r="DO4" s="38"/>
      <c r="DP4" s="38"/>
      <c r="DQ4" s="38"/>
      <c r="DR4" s="38"/>
      <c r="DS4" s="38"/>
      <c r="DT4" s="38"/>
      <c r="DU4" s="38"/>
      <c r="DV4" s="38"/>
      <c r="DW4" s="38"/>
      <c r="DX4" s="38"/>
      <c r="DY4" s="38"/>
      <c r="DZ4" s="38"/>
      <c r="EA4" s="38"/>
      <c r="EB4" s="38"/>
      <c r="EC4" s="38"/>
      <c r="ED4" s="38"/>
      <c r="EE4" s="38"/>
      <c r="EF4" s="38"/>
      <c r="EG4" s="38"/>
      <c r="EH4" s="38"/>
      <c r="EI4" s="38"/>
      <c r="EJ4" s="38"/>
      <c r="EK4" s="38"/>
      <c r="EL4" s="38"/>
      <c r="EM4" s="38"/>
      <c r="EN4" s="38"/>
      <c r="EO4" s="38"/>
      <c r="EP4" s="38"/>
      <c r="EQ4" s="38"/>
      <c r="ER4" s="38"/>
      <c r="ES4" s="38"/>
      <c r="ET4" s="38"/>
      <c r="EU4" s="38"/>
      <c r="EV4" s="38"/>
      <c r="EW4" s="38"/>
      <c r="EX4" s="38"/>
      <c r="EY4" s="38"/>
      <c r="EZ4" s="38"/>
      <c r="FA4" s="38"/>
      <c r="FB4" s="38"/>
      <c r="FC4" s="38"/>
      <c r="FD4" s="38"/>
      <c r="FE4" s="38"/>
      <c r="FF4" s="38"/>
      <c r="FG4" s="38"/>
      <c r="FH4" s="38"/>
      <c r="FI4" s="38"/>
      <c r="FJ4" s="38"/>
      <c r="FK4" s="38"/>
      <c r="FL4" s="38"/>
      <c r="FM4" s="38"/>
      <c r="FN4" s="38"/>
      <c r="FO4" s="38"/>
      <c r="FP4" s="38"/>
      <c r="FQ4" s="38"/>
      <c r="FR4" s="38"/>
      <c r="FS4" s="38"/>
      <c r="FT4" s="38"/>
      <c r="FU4" s="38"/>
      <c r="FV4" s="38"/>
      <c r="FW4" s="38"/>
      <c r="FX4" s="38"/>
      <c r="FY4" s="38"/>
      <c r="FZ4" s="38"/>
      <c r="GA4" s="38"/>
      <c r="GB4" s="38"/>
      <c r="GC4" s="38"/>
      <c r="GD4" s="38"/>
      <c r="GE4" s="38"/>
      <c r="GF4" s="38"/>
      <c r="GG4" s="38"/>
      <c r="GH4" s="38"/>
      <c r="GI4" s="38"/>
      <c r="GJ4" s="38"/>
      <c r="GK4" s="38"/>
      <c r="GL4" s="38"/>
      <c r="GM4" s="38"/>
      <c r="GN4" s="38"/>
      <c r="GO4" s="38"/>
      <c r="GP4" s="38"/>
      <c r="GQ4" s="38"/>
      <c r="GR4" s="38"/>
      <c r="GS4" s="38"/>
      <c r="GT4" s="38"/>
      <c r="GU4" s="38"/>
      <c r="GV4" s="38"/>
      <c r="GW4" s="38"/>
      <c r="GX4" s="38"/>
      <c r="GY4" s="38"/>
      <c r="GZ4" s="38"/>
      <c r="HA4" s="38"/>
      <c r="HB4" s="38"/>
      <c r="HC4" s="38"/>
      <c r="HD4" s="38"/>
      <c r="HE4" s="38"/>
      <c r="HF4" s="38"/>
      <c r="HG4" s="38"/>
      <c r="HH4" s="38"/>
      <c r="HI4" s="38"/>
      <c r="HJ4" s="38"/>
      <c r="HK4" s="38"/>
      <c r="HL4" s="38"/>
      <c r="HM4" s="38"/>
      <c r="HN4" s="38"/>
      <c r="HO4" s="38"/>
      <c r="HP4" s="38"/>
      <c r="HQ4" s="38"/>
      <c r="HR4" s="38"/>
      <c r="HS4" s="38"/>
      <c r="HT4" s="38"/>
      <c r="HU4" s="38"/>
      <c r="HV4" s="38"/>
      <c r="HW4" s="38"/>
      <c r="HX4" s="38"/>
      <c r="HY4" s="38"/>
      <c r="HZ4" s="38"/>
      <c r="IA4" s="38"/>
      <c r="IB4" s="38"/>
      <c r="IC4" s="38"/>
      <c r="ID4" s="38"/>
      <c r="IE4" s="44"/>
    </row>
    <row r="5" spans="1:239" s="28" customFormat="1" ht="21.75" customHeight="1">
      <c r="A5" s="37" t="s">
        <v>779</v>
      </c>
      <c r="B5" s="37"/>
      <c r="C5" s="39">
        <f>SUM(D5:E5)</f>
        <v>36244</v>
      </c>
      <c r="D5" s="39">
        <f>SUM(D6:D15)</f>
        <v>7108</v>
      </c>
      <c r="E5" s="39">
        <f>SUM(E6:E15)</f>
        <v>29136</v>
      </c>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c r="EB5" s="38"/>
      <c r="EC5" s="38"/>
      <c r="ED5" s="38"/>
      <c r="EE5" s="38"/>
      <c r="EF5" s="38"/>
      <c r="EG5" s="38"/>
      <c r="EH5" s="38"/>
      <c r="EI5" s="38"/>
      <c r="EJ5" s="38"/>
      <c r="EK5" s="38"/>
      <c r="EL5" s="38"/>
      <c r="EM5" s="38"/>
      <c r="EN5" s="38"/>
      <c r="EO5" s="38"/>
      <c r="EP5" s="38"/>
      <c r="EQ5" s="38"/>
      <c r="ER5" s="38"/>
      <c r="ES5" s="38"/>
      <c r="ET5" s="38"/>
      <c r="EU5" s="38"/>
      <c r="EV5" s="38"/>
      <c r="EW5" s="38"/>
      <c r="EX5" s="38"/>
      <c r="EY5" s="38"/>
      <c r="EZ5" s="38"/>
      <c r="FA5" s="38"/>
      <c r="FB5" s="38"/>
      <c r="FC5" s="38"/>
      <c r="FD5" s="38"/>
      <c r="FE5" s="38"/>
      <c r="FF5" s="38"/>
      <c r="FG5" s="38"/>
      <c r="FH5" s="38"/>
      <c r="FI5" s="38"/>
      <c r="FJ5" s="38"/>
      <c r="FK5" s="38"/>
      <c r="FL5" s="38"/>
      <c r="FM5" s="38"/>
      <c r="FN5" s="38"/>
      <c r="FO5" s="38"/>
      <c r="FP5" s="38"/>
      <c r="FQ5" s="38"/>
      <c r="FR5" s="38"/>
      <c r="FS5" s="38"/>
      <c r="FT5" s="38"/>
      <c r="FU5" s="38"/>
      <c r="FV5" s="38"/>
      <c r="FW5" s="38"/>
      <c r="FX5" s="38"/>
      <c r="FY5" s="38"/>
      <c r="FZ5" s="38"/>
      <c r="GA5" s="38"/>
      <c r="GB5" s="38"/>
      <c r="GC5" s="38"/>
      <c r="GD5" s="38"/>
      <c r="GE5" s="38"/>
      <c r="GF5" s="38"/>
      <c r="GG5" s="38"/>
      <c r="GH5" s="38"/>
      <c r="GI5" s="38"/>
      <c r="GJ5" s="38"/>
      <c r="GK5" s="38"/>
      <c r="GL5" s="38"/>
      <c r="GM5" s="38"/>
      <c r="GN5" s="38"/>
      <c r="GO5" s="38"/>
      <c r="GP5" s="38"/>
      <c r="GQ5" s="38"/>
      <c r="GR5" s="38"/>
      <c r="GS5" s="38"/>
      <c r="GT5" s="38"/>
      <c r="GU5" s="38"/>
      <c r="GV5" s="38"/>
      <c r="GW5" s="38"/>
      <c r="GX5" s="38"/>
      <c r="GY5" s="38"/>
      <c r="GZ5" s="38"/>
      <c r="HA5" s="38"/>
      <c r="HB5" s="38"/>
      <c r="HC5" s="38"/>
      <c r="HD5" s="38"/>
      <c r="HE5" s="38"/>
      <c r="HF5" s="38"/>
      <c r="HG5" s="38"/>
      <c r="HH5" s="38"/>
      <c r="HI5" s="38"/>
      <c r="HJ5" s="38"/>
      <c r="HK5" s="38"/>
      <c r="HL5" s="38"/>
      <c r="HM5" s="38"/>
      <c r="HN5" s="38"/>
      <c r="HO5" s="38"/>
      <c r="HP5" s="38"/>
      <c r="HQ5" s="38"/>
      <c r="HR5" s="38"/>
      <c r="HS5" s="38"/>
      <c r="HT5" s="38"/>
      <c r="HU5" s="38"/>
      <c r="HV5" s="38"/>
      <c r="HW5" s="38"/>
      <c r="HX5" s="38"/>
      <c r="HY5" s="38"/>
      <c r="HZ5" s="38"/>
      <c r="IA5" s="38"/>
      <c r="IB5" s="38"/>
      <c r="IC5" s="38"/>
      <c r="ID5" s="38"/>
      <c r="IE5" s="44"/>
    </row>
    <row r="6" spans="1:239" s="29" customFormat="1" ht="21.75" customHeight="1">
      <c r="A6" s="40">
        <v>1</v>
      </c>
      <c r="B6" s="41" t="s">
        <v>780</v>
      </c>
      <c r="C6" s="42">
        <f aca="true" t="shared" si="0" ref="C6:C15">D6+E6</f>
        <v>10570</v>
      </c>
      <c r="D6" s="42"/>
      <c r="E6" s="42">
        <v>10570</v>
      </c>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c r="ED6" s="38"/>
      <c r="EE6" s="38"/>
      <c r="EF6" s="38"/>
      <c r="EG6" s="38"/>
      <c r="EH6" s="38"/>
      <c r="EI6" s="38"/>
      <c r="EJ6" s="38"/>
      <c r="EK6" s="38"/>
      <c r="EL6" s="38"/>
      <c r="EM6" s="38"/>
      <c r="EN6" s="38"/>
      <c r="EO6" s="38"/>
      <c r="EP6" s="38"/>
      <c r="EQ6" s="38"/>
      <c r="ER6" s="38"/>
      <c r="ES6" s="38"/>
      <c r="ET6" s="38"/>
      <c r="EU6" s="38"/>
      <c r="EV6" s="38"/>
      <c r="EW6" s="38"/>
      <c r="EX6" s="38"/>
      <c r="EY6" s="38"/>
      <c r="EZ6" s="38"/>
      <c r="FA6" s="38"/>
      <c r="FB6" s="38"/>
      <c r="FC6" s="38"/>
      <c r="FD6" s="38"/>
      <c r="FE6" s="38"/>
      <c r="FF6" s="38"/>
      <c r="FG6" s="38"/>
      <c r="FH6" s="38"/>
      <c r="FI6" s="38"/>
      <c r="FJ6" s="38"/>
      <c r="FK6" s="38"/>
      <c r="FL6" s="38"/>
      <c r="FM6" s="38"/>
      <c r="FN6" s="38"/>
      <c r="FO6" s="38"/>
      <c r="FP6" s="38"/>
      <c r="FQ6" s="38"/>
      <c r="FR6" s="38"/>
      <c r="FS6" s="38"/>
      <c r="FT6" s="38"/>
      <c r="FU6" s="38"/>
      <c r="FV6" s="38"/>
      <c r="FW6" s="38"/>
      <c r="FX6" s="38"/>
      <c r="FY6" s="38"/>
      <c r="FZ6" s="38"/>
      <c r="GA6" s="38"/>
      <c r="GB6" s="38"/>
      <c r="GC6" s="38"/>
      <c r="GD6" s="38"/>
      <c r="GE6" s="38"/>
      <c r="GF6" s="38"/>
      <c r="GG6" s="38"/>
      <c r="GH6" s="38"/>
      <c r="GI6" s="38"/>
      <c r="GJ6" s="38"/>
      <c r="GK6" s="38"/>
      <c r="GL6" s="38"/>
      <c r="GM6" s="38"/>
      <c r="GN6" s="38"/>
      <c r="GO6" s="38"/>
      <c r="GP6" s="38"/>
      <c r="GQ6" s="38"/>
      <c r="GR6" s="38"/>
      <c r="GS6" s="38"/>
      <c r="GT6" s="38"/>
      <c r="GU6" s="38"/>
      <c r="GV6" s="38"/>
      <c r="GW6" s="38"/>
      <c r="GX6" s="38"/>
      <c r="GY6" s="38"/>
      <c r="GZ6" s="38"/>
      <c r="HA6" s="38"/>
      <c r="HB6" s="38"/>
      <c r="HC6" s="38"/>
      <c r="HD6" s="38"/>
      <c r="HE6" s="38"/>
      <c r="HF6" s="38"/>
      <c r="HG6" s="38"/>
      <c r="HH6" s="38"/>
      <c r="HI6" s="38"/>
      <c r="HJ6" s="38"/>
      <c r="HK6" s="38"/>
      <c r="HL6" s="38"/>
      <c r="HM6" s="38"/>
      <c r="HN6" s="38"/>
      <c r="HO6" s="38"/>
      <c r="HP6" s="38"/>
      <c r="HQ6" s="38"/>
      <c r="HR6" s="38"/>
      <c r="HS6" s="38"/>
      <c r="HT6" s="38"/>
      <c r="HU6" s="38"/>
      <c r="HV6" s="38"/>
      <c r="HW6" s="38"/>
      <c r="HX6" s="38"/>
      <c r="HY6" s="38"/>
      <c r="HZ6" s="38"/>
      <c r="IA6" s="38"/>
      <c r="IB6" s="38"/>
      <c r="IC6" s="38"/>
      <c r="ID6" s="38"/>
      <c r="IE6" s="44"/>
    </row>
    <row r="7" spans="1:239" s="29" customFormat="1" ht="21.75" customHeight="1">
      <c r="A7" s="40">
        <v>2</v>
      </c>
      <c r="B7" s="41" t="s">
        <v>781</v>
      </c>
      <c r="C7" s="42">
        <f t="shared" si="0"/>
        <v>9702</v>
      </c>
      <c r="D7" s="42"/>
      <c r="E7" s="42">
        <v>9702</v>
      </c>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38"/>
      <c r="EB7" s="38"/>
      <c r="EC7" s="38"/>
      <c r="ED7" s="38"/>
      <c r="EE7" s="38"/>
      <c r="EF7" s="38"/>
      <c r="EG7" s="38"/>
      <c r="EH7" s="38"/>
      <c r="EI7" s="38"/>
      <c r="EJ7" s="38"/>
      <c r="EK7" s="38"/>
      <c r="EL7" s="38"/>
      <c r="EM7" s="38"/>
      <c r="EN7" s="38"/>
      <c r="EO7" s="38"/>
      <c r="EP7" s="38"/>
      <c r="EQ7" s="38"/>
      <c r="ER7" s="38"/>
      <c r="ES7" s="38"/>
      <c r="ET7" s="38"/>
      <c r="EU7" s="38"/>
      <c r="EV7" s="38"/>
      <c r="EW7" s="38"/>
      <c r="EX7" s="38"/>
      <c r="EY7" s="38"/>
      <c r="EZ7" s="38"/>
      <c r="FA7" s="38"/>
      <c r="FB7" s="38"/>
      <c r="FC7" s="38"/>
      <c r="FD7" s="38"/>
      <c r="FE7" s="38"/>
      <c r="FF7" s="38"/>
      <c r="FG7" s="38"/>
      <c r="FH7" s="38"/>
      <c r="FI7" s="38"/>
      <c r="FJ7" s="38"/>
      <c r="FK7" s="38"/>
      <c r="FL7" s="38"/>
      <c r="FM7" s="38"/>
      <c r="FN7" s="38"/>
      <c r="FO7" s="38"/>
      <c r="FP7" s="38"/>
      <c r="FQ7" s="38"/>
      <c r="FR7" s="38"/>
      <c r="FS7" s="38"/>
      <c r="FT7" s="38"/>
      <c r="FU7" s="38"/>
      <c r="FV7" s="38"/>
      <c r="FW7" s="38"/>
      <c r="FX7" s="38"/>
      <c r="FY7" s="38"/>
      <c r="FZ7" s="38"/>
      <c r="GA7" s="38"/>
      <c r="GB7" s="38"/>
      <c r="GC7" s="38"/>
      <c r="GD7" s="38"/>
      <c r="GE7" s="38"/>
      <c r="GF7" s="38"/>
      <c r="GG7" s="38"/>
      <c r="GH7" s="38"/>
      <c r="GI7" s="38"/>
      <c r="GJ7" s="38"/>
      <c r="GK7" s="38"/>
      <c r="GL7" s="38"/>
      <c r="GM7" s="38"/>
      <c r="GN7" s="38"/>
      <c r="GO7" s="38"/>
      <c r="GP7" s="38"/>
      <c r="GQ7" s="38"/>
      <c r="GR7" s="38"/>
      <c r="GS7" s="38"/>
      <c r="GT7" s="38"/>
      <c r="GU7" s="38"/>
      <c r="GV7" s="38"/>
      <c r="GW7" s="38"/>
      <c r="GX7" s="38"/>
      <c r="GY7" s="38"/>
      <c r="GZ7" s="38"/>
      <c r="HA7" s="38"/>
      <c r="HB7" s="38"/>
      <c r="HC7" s="38"/>
      <c r="HD7" s="38"/>
      <c r="HE7" s="38"/>
      <c r="HF7" s="38"/>
      <c r="HG7" s="38"/>
      <c r="HH7" s="38"/>
      <c r="HI7" s="38"/>
      <c r="HJ7" s="38"/>
      <c r="HK7" s="38"/>
      <c r="HL7" s="38"/>
      <c r="HM7" s="38"/>
      <c r="HN7" s="38"/>
      <c r="HO7" s="38"/>
      <c r="HP7" s="38"/>
      <c r="HQ7" s="38"/>
      <c r="HR7" s="38"/>
      <c r="HS7" s="38"/>
      <c r="HT7" s="38"/>
      <c r="HU7" s="38"/>
      <c r="HV7" s="38"/>
      <c r="HW7" s="38"/>
      <c r="HX7" s="38"/>
      <c r="HY7" s="38"/>
      <c r="HZ7" s="38"/>
      <c r="IA7" s="38"/>
      <c r="IB7" s="38"/>
      <c r="IC7" s="38"/>
      <c r="ID7" s="38"/>
      <c r="IE7" s="44"/>
    </row>
    <row r="8" spans="1:239" s="29" customFormat="1" ht="21.75" customHeight="1">
      <c r="A8" s="40">
        <v>3</v>
      </c>
      <c r="B8" s="41" t="s">
        <v>782</v>
      </c>
      <c r="C8" s="42">
        <f t="shared" si="0"/>
        <v>5000</v>
      </c>
      <c r="D8" s="42"/>
      <c r="E8" s="42">
        <v>5000</v>
      </c>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c r="EP8" s="38"/>
      <c r="EQ8" s="38"/>
      <c r="ER8" s="38"/>
      <c r="ES8" s="38"/>
      <c r="ET8" s="38"/>
      <c r="EU8" s="38"/>
      <c r="EV8" s="38"/>
      <c r="EW8" s="38"/>
      <c r="EX8" s="38"/>
      <c r="EY8" s="38"/>
      <c r="EZ8" s="38"/>
      <c r="FA8" s="38"/>
      <c r="FB8" s="38"/>
      <c r="FC8" s="38"/>
      <c r="FD8" s="38"/>
      <c r="FE8" s="38"/>
      <c r="FF8" s="38"/>
      <c r="FG8" s="38"/>
      <c r="FH8" s="38"/>
      <c r="FI8" s="38"/>
      <c r="FJ8" s="38"/>
      <c r="FK8" s="38"/>
      <c r="FL8" s="38"/>
      <c r="FM8" s="38"/>
      <c r="FN8" s="38"/>
      <c r="FO8" s="38"/>
      <c r="FP8" s="38"/>
      <c r="FQ8" s="38"/>
      <c r="FR8" s="38"/>
      <c r="FS8" s="38"/>
      <c r="FT8" s="38"/>
      <c r="FU8" s="38"/>
      <c r="FV8" s="38"/>
      <c r="FW8" s="38"/>
      <c r="FX8" s="38"/>
      <c r="FY8" s="38"/>
      <c r="FZ8" s="38"/>
      <c r="GA8" s="38"/>
      <c r="GB8" s="38"/>
      <c r="GC8" s="38"/>
      <c r="GD8" s="38"/>
      <c r="GE8" s="38"/>
      <c r="GF8" s="38"/>
      <c r="GG8" s="38"/>
      <c r="GH8" s="38"/>
      <c r="GI8" s="38"/>
      <c r="GJ8" s="38"/>
      <c r="GK8" s="38"/>
      <c r="GL8" s="38"/>
      <c r="GM8" s="38"/>
      <c r="GN8" s="38"/>
      <c r="GO8" s="38"/>
      <c r="GP8" s="38"/>
      <c r="GQ8" s="38"/>
      <c r="GR8" s="38"/>
      <c r="GS8" s="38"/>
      <c r="GT8" s="38"/>
      <c r="GU8" s="38"/>
      <c r="GV8" s="38"/>
      <c r="GW8" s="38"/>
      <c r="GX8" s="38"/>
      <c r="GY8" s="38"/>
      <c r="GZ8" s="38"/>
      <c r="HA8" s="38"/>
      <c r="HB8" s="38"/>
      <c r="HC8" s="38"/>
      <c r="HD8" s="38"/>
      <c r="HE8" s="38"/>
      <c r="HF8" s="38"/>
      <c r="HG8" s="38"/>
      <c r="HH8" s="38"/>
      <c r="HI8" s="38"/>
      <c r="HJ8" s="38"/>
      <c r="HK8" s="38"/>
      <c r="HL8" s="38"/>
      <c r="HM8" s="38"/>
      <c r="HN8" s="38"/>
      <c r="HO8" s="38"/>
      <c r="HP8" s="38"/>
      <c r="HQ8" s="38"/>
      <c r="HR8" s="38"/>
      <c r="HS8" s="38"/>
      <c r="HT8" s="38"/>
      <c r="HU8" s="38"/>
      <c r="HV8" s="38"/>
      <c r="HW8" s="38"/>
      <c r="HX8" s="38"/>
      <c r="HY8" s="38"/>
      <c r="HZ8" s="38"/>
      <c r="IA8" s="38"/>
      <c r="IB8" s="38"/>
      <c r="IC8" s="38"/>
      <c r="ID8" s="38"/>
      <c r="IE8" s="44"/>
    </row>
    <row r="9" spans="1:239" s="29" customFormat="1" ht="21.75" customHeight="1">
      <c r="A9" s="40">
        <v>4</v>
      </c>
      <c r="B9" s="41" t="s">
        <v>783</v>
      </c>
      <c r="C9" s="42">
        <f t="shared" si="0"/>
        <v>1383</v>
      </c>
      <c r="D9" s="42"/>
      <c r="E9" s="42">
        <v>1383</v>
      </c>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38"/>
      <c r="FE9" s="38"/>
      <c r="FF9" s="38"/>
      <c r="FG9" s="38"/>
      <c r="FH9" s="38"/>
      <c r="FI9" s="38"/>
      <c r="FJ9" s="38"/>
      <c r="FK9" s="38"/>
      <c r="FL9" s="38"/>
      <c r="FM9" s="38"/>
      <c r="FN9" s="38"/>
      <c r="FO9" s="38"/>
      <c r="FP9" s="38"/>
      <c r="FQ9" s="38"/>
      <c r="FR9" s="38"/>
      <c r="FS9" s="38"/>
      <c r="FT9" s="38"/>
      <c r="FU9" s="38"/>
      <c r="FV9" s="38"/>
      <c r="FW9" s="38"/>
      <c r="FX9" s="38"/>
      <c r="FY9" s="38"/>
      <c r="FZ9" s="38"/>
      <c r="GA9" s="38"/>
      <c r="GB9" s="38"/>
      <c r="GC9" s="38"/>
      <c r="GD9" s="38"/>
      <c r="GE9" s="38"/>
      <c r="GF9" s="38"/>
      <c r="GG9" s="38"/>
      <c r="GH9" s="38"/>
      <c r="GI9" s="38"/>
      <c r="GJ9" s="38"/>
      <c r="GK9" s="38"/>
      <c r="GL9" s="38"/>
      <c r="GM9" s="38"/>
      <c r="GN9" s="38"/>
      <c r="GO9" s="38"/>
      <c r="GP9" s="38"/>
      <c r="GQ9" s="38"/>
      <c r="GR9" s="38"/>
      <c r="GS9" s="38"/>
      <c r="GT9" s="38"/>
      <c r="GU9" s="38"/>
      <c r="GV9" s="38"/>
      <c r="GW9" s="38"/>
      <c r="GX9" s="38"/>
      <c r="GY9" s="38"/>
      <c r="GZ9" s="38"/>
      <c r="HA9" s="38"/>
      <c r="HB9" s="38"/>
      <c r="HC9" s="38"/>
      <c r="HD9" s="38"/>
      <c r="HE9" s="38"/>
      <c r="HF9" s="38"/>
      <c r="HG9" s="38"/>
      <c r="HH9" s="38"/>
      <c r="HI9" s="38"/>
      <c r="HJ9" s="38"/>
      <c r="HK9" s="38"/>
      <c r="HL9" s="38"/>
      <c r="HM9" s="38"/>
      <c r="HN9" s="38"/>
      <c r="HO9" s="38"/>
      <c r="HP9" s="38"/>
      <c r="HQ9" s="38"/>
      <c r="HR9" s="38"/>
      <c r="HS9" s="38"/>
      <c r="HT9" s="38"/>
      <c r="HU9" s="38"/>
      <c r="HV9" s="38"/>
      <c r="HW9" s="38"/>
      <c r="HX9" s="38"/>
      <c r="HY9" s="38"/>
      <c r="HZ9" s="38"/>
      <c r="IA9" s="38"/>
      <c r="IB9" s="38"/>
      <c r="IC9" s="38"/>
      <c r="ID9" s="38"/>
      <c r="IE9" s="44"/>
    </row>
    <row r="10" spans="1:239" s="29" customFormat="1" ht="21.75" customHeight="1">
      <c r="A10" s="40">
        <v>5</v>
      </c>
      <c r="B10" s="41" t="s">
        <v>784</v>
      </c>
      <c r="C10" s="42">
        <f t="shared" si="0"/>
        <v>1362</v>
      </c>
      <c r="D10" s="42"/>
      <c r="E10" s="42">
        <v>1362</v>
      </c>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c r="FT10" s="38"/>
      <c r="FU10" s="38"/>
      <c r="FV10" s="38"/>
      <c r="FW10" s="38"/>
      <c r="FX10" s="38"/>
      <c r="FY10" s="38"/>
      <c r="FZ10" s="38"/>
      <c r="GA10" s="38"/>
      <c r="GB10" s="38"/>
      <c r="GC10" s="38"/>
      <c r="GD10" s="38"/>
      <c r="GE10" s="38"/>
      <c r="GF10" s="38"/>
      <c r="GG10" s="38"/>
      <c r="GH10" s="38"/>
      <c r="GI10" s="38"/>
      <c r="GJ10" s="38"/>
      <c r="GK10" s="38"/>
      <c r="GL10" s="38"/>
      <c r="GM10" s="38"/>
      <c r="GN10" s="38"/>
      <c r="GO10" s="38"/>
      <c r="GP10" s="38"/>
      <c r="GQ10" s="38"/>
      <c r="GR10" s="38"/>
      <c r="GS10" s="38"/>
      <c r="GT10" s="38"/>
      <c r="GU10" s="38"/>
      <c r="GV10" s="38"/>
      <c r="GW10" s="38"/>
      <c r="GX10" s="38"/>
      <c r="GY10" s="38"/>
      <c r="GZ10" s="38"/>
      <c r="HA10" s="38"/>
      <c r="HB10" s="38"/>
      <c r="HC10" s="38"/>
      <c r="HD10" s="38"/>
      <c r="HE10" s="38"/>
      <c r="HF10" s="38"/>
      <c r="HG10" s="38"/>
      <c r="HH10" s="38"/>
      <c r="HI10" s="38"/>
      <c r="HJ10" s="38"/>
      <c r="HK10" s="38"/>
      <c r="HL10" s="38"/>
      <c r="HM10" s="38"/>
      <c r="HN10" s="38"/>
      <c r="HO10" s="38"/>
      <c r="HP10" s="38"/>
      <c r="HQ10" s="38"/>
      <c r="HR10" s="38"/>
      <c r="HS10" s="38"/>
      <c r="HT10" s="38"/>
      <c r="HU10" s="38"/>
      <c r="HV10" s="38"/>
      <c r="HW10" s="38"/>
      <c r="HX10" s="38"/>
      <c r="HY10" s="38"/>
      <c r="HZ10" s="38"/>
      <c r="IA10" s="38"/>
      <c r="IB10" s="38"/>
      <c r="IC10" s="38"/>
      <c r="ID10" s="38"/>
      <c r="IE10" s="44"/>
    </row>
    <row r="11" spans="1:239" s="29" customFormat="1" ht="21.75" customHeight="1">
      <c r="A11" s="40">
        <v>6</v>
      </c>
      <c r="B11" s="41" t="s">
        <v>785</v>
      </c>
      <c r="C11" s="42">
        <f t="shared" si="0"/>
        <v>1119</v>
      </c>
      <c r="D11" s="42"/>
      <c r="E11" s="42">
        <v>1119</v>
      </c>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c r="FW11" s="38"/>
      <c r="FX11" s="38"/>
      <c r="FY11" s="38"/>
      <c r="FZ11" s="38"/>
      <c r="GA11" s="38"/>
      <c r="GB11" s="38"/>
      <c r="GC11" s="38"/>
      <c r="GD11" s="38"/>
      <c r="GE11" s="38"/>
      <c r="GF11" s="38"/>
      <c r="GG11" s="38"/>
      <c r="GH11" s="38"/>
      <c r="GI11" s="38"/>
      <c r="GJ11" s="38"/>
      <c r="GK11" s="38"/>
      <c r="GL11" s="38"/>
      <c r="GM11" s="38"/>
      <c r="GN11" s="38"/>
      <c r="GO11" s="38"/>
      <c r="GP11" s="38"/>
      <c r="GQ11" s="38"/>
      <c r="GR11" s="38"/>
      <c r="GS11" s="38"/>
      <c r="GT11" s="38"/>
      <c r="GU11" s="38"/>
      <c r="GV11" s="38"/>
      <c r="GW11" s="38"/>
      <c r="GX11" s="38"/>
      <c r="GY11" s="38"/>
      <c r="GZ11" s="38"/>
      <c r="HA11" s="38"/>
      <c r="HB11" s="38"/>
      <c r="HC11" s="38"/>
      <c r="HD11" s="38"/>
      <c r="HE11" s="38"/>
      <c r="HF11" s="38"/>
      <c r="HG11" s="38"/>
      <c r="HH11" s="38"/>
      <c r="HI11" s="38"/>
      <c r="HJ11" s="38"/>
      <c r="HK11" s="38"/>
      <c r="HL11" s="38"/>
      <c r="HM11" s="38"/>
      <c r="HN11" s="38"/>
      <c r="HO11" s="38"/>
      <c r="HP11" s="38"/>
      <c r="HQ11" s="38"/>
      <c r="HR11" s="38"/>
      <c r="HS11" s="38"/>
      <c r="HT11" s="38"/>
      <c r="HU11" s="38"/>
      <c r="HV11" s="38"/>
      <c r="HW11" s="38"/>
      <c r="HX11" s="38"/>
      <c r="HY11" s="38"/>
      <c r="HZ11" s="38"/>
      <c r="IA11" s="38"/>
      <c r="IB11" s="38"/>
      <c r="IC11" s="38"/>
      <c r="ID11" s="38"/>
      <c r="IE11" s="44"/>
    </row>
    <row r="12" spans="1:239" s="29" customFormat="1" ht="21.75" customHeight="1">
      <c r="A12" s="40">
        <v>7</v>
      </c>
      <c r="B12" s="41" t="s">
        <v>786</v>
      </c>
      <c r="C12" s="42">
        <f t="shared" si="0"/>
        <v>3003</v>
      </c>
      <c r="D12" s="42">
        <v>3003</v>
      </c>
      <c r="E12" s="42"/>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c r="ED12" s="38"/>
      <c r="EE12" s="38"/>
      <c r="EF12" s="38"/>
      <c r="EG12" s="38"/>
      <c r="EH12" s="38"/>
      <c r="EI12" s="38"/>
      <c r="EJ12" s="38"/>
      <c r="EK12" s="38"/>
      <c r="EL12" s="38"/>
      <c r="EM12" s="38"/>
      <c r="EN12" s="38"/>
      <c r="EO12" s="38"/>
      <c r="EP12" s="38"/>
      <c r="EQ12" s="38"/>
      <c r="ER12" s="38"/>
      <c r="ES12" s="38"/>
      <c r="ET12" s="38"/>
      <c r="EU12" s="38"/>
      <c r="EV12" s="38"/>
      <c r="EW12" s="38"/>
      <c r="EX12" s="38"/>
      <c r="EY12" s="38"/>
      <c r="EZ12" s="38"/>
      <c r="FA12" s="38"/>
      <c r="FB12" s="38"/>
      <c r="FC12" s="38"/>
      <c r="FD12" s="38"/>
      <c r="FE12" s="38"/>
      <c r="FF12" s="38"/>
      <c r="FG12" s="38"/>
      <c r="FH12" s="38"/>
      <c r="FI12" s="38"/>
      <c r="FJ12" s="38"/>
      <c r="FK12" s="38"/>
      <c r="FL12" s="38"/>
      <c r="FM12" s="38"/>
      <c r="FN12" s="38"/>
      <c r="FO12" s="38"/>
      <c r="FP12" s="38"/>
      <c r="FQ12" s="38"/>
      <c r="FR12" s="38"/>
      <c r="FS12" s="38"/>
      <c r="FT12" s="38"/>
      <c r="FU12" s="38"/>
      <c r="FV12" s="38"/>
      <c r="FW12" s="38"/>
      <c r="FX12" s="38"/>
      <c r="FY12" s="38"/>
      <c r="FZ12" s="38"/>
      <c r="GA12" s="38"/>
      <c r="GB12" s="38"/>
      <c r="GC12" s="38"/>
      <c r="GD12" s="38"/>
      <c r="GE12" s="38"/>
      <c r="GF12" s="38"/>
      <c r="GG12" s="38"/>
      <c r="GH12" s="38"/>
      <c r="GI12" s="38"/>
      <c r="GJ12" s="38"/>
      <c r="GK12" s="38"/>
      <c r="GL12" s="38"/>
      <c r="GM12" s="38"/>
      <c r="GN12" s="38"/>
      <c r="GO12" s="38"/>
      <c r="GP12" s="38"/>
      <c r="GQ12" s="38"/>
      <c r="GR12" s="38"/>
      <c r="GS12" s="38"/>
      <c r="GT12" s="38"/>
      <c r="GU12" s="38"/>
      <c r="GV12" s="38"/>
      <c r="GW12" s="38"/>
      <c r="GX12" s="38"/>
      <c r="GY12" s="38"/>
      <c r="GZ12" s="38"/>
      <c r="HA12" s="38"/>
      <c r="HB12" s="38"/>
      <c r="HC12" s="38"/>
      <c r="HD12" s="38"/>
      <c r="HE12" s="38"/>
      <c r="HF12" s="38"/>
      <c r="HG12" s="38"/>
      <c r="HH12" s="38"/>
      <c r="HI12" s="38"/>
      <c r="HJ12" s="38"/>
      <c r="HK12" s="38"/>
      <c r="HL12" s="38"/>
      <c r="HM12" s="38"/>
      <c r="HN12" s="38"/>
      <c r="HO12" s="38"/>
      <c r="HP12" s="38"/>
      <c r="HQ12" s="38"/>
      <c r="HR12" s="38"/>
      <c r="HS12" s="38"/>
      <c r="HT12" s="38"/>
      <c r="HU12" s="38"/>
      <c r="HV12" s="38"/>
      <c r="HW12" s="38"/>
      <c r="HX12" s="38"/>
      <c r="HY12" s="38"/>
      <c r="HZ12" s="38"/>
      <c r="IA12" s="38"/>
      <c r="IB12" s="38"/>
      <c r="IC12" s="38"/>
      <c r="ID12" s="38"/>
      <c r="IE12" s="44"/>
    </row>
    <row r="13" spans="1:239" s="29" customFormat="1" ht="21.75" customHeight="1">
      <c r="A13" s="40">
        <v>8</v>
      </c>
      <c r="B13" s="41" t="s">
        <v>787</v>
      </c>
      <c r="C13" s="42">
        <f t="shared" si="0"/>
        <v>1902</v>
      </c>
      <c r="D13" s="42">
        <v>1902</v>
      </c>
      <c r="E13" s="42"/>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c r="ED13" s="38"/>
      <c r="EE13" s="38"/>
      <c r="EF13" s="38"/>
      <c r="EG13" s="38"/>
      <c r="EH13" s="38"/>
      <c r="EI13" s="38"/>
      <c r="EJ13" s="38"/>
      <c r="EK13" s="38"/>
      <c r="EL13" s="38"/>
      <c r="EM13" s="38"/>
      <c r="EN13" s="38"/>
      <c r="EO13" s="38"/>
      <c r="EP13" s="38"/>
      <c r="EQ13" s="38"/>
      <c r="ER13" s="38"/>
      <c r="ES13" s="38"/>
      <c r="ET13" s="38"/>
      <c r="EU13" s="38"/>
      <c r="EV13" s="38"/>
      <c r="EW13" s="38"/>
      <c r="EX13" s="38"/>
      <c r="EY13" s="38"/>
      <c r="EZ13" s="38"/>
      <c r="FA13" s="38"/>
      <c r="FB13" s="38"/>
      <c r="FC13" s="38"/>
      <c r="FD13" s="38"/>
      <c r="FE13" s="38"/>
      <c r="FF13" s="38"/>
      <c r="FG13" s="38"/>
      <c r="FH13" s="38"/>
      <c r="FI13" s="38"/>
      <c r="FJ13" s="38"/>
      <c r="FK13" s="38"/>
      <c r="FL13" s="38"/>
      <c r="FM13" s="38"/>
      <c r="FN13" s="38"/>
      <c r="FO13" s="38"/>
      <c r="FP13" s="38"/>
      <c r="FQ13" s="38"/>
      <c r="FR13" s="38"/>
      <c r="FS13" s="38"/>
      <c r="FT13" s="38"/>
      <c r="FU13" s="38"/>
      <c r="FV13" s="38"/>
      <c r="FW13" s="38"/>
      <c r="FX13" s="38"/>
      <c r="FY13" s="38"/>
      <c r="FZ13" s="38"/>
      <c r="GA13" s="38"/>
      <c r="GB13" s="38"/>
      <c r="GC13" s="38"/>
      <c r="GD13" s="38"/>
      <c r="GE13" s="38"/>
      <c r="GF13" s="38"/>
      <c r="GG13" s="38"/>
      <c r="GH13" s="38"/>
      <c r="GI13" s="38"/>
      <c r="GJ13" s="38"/>
      <c r="GK13" s="38"/>
      <c r="GL13" s="38"/>
      <c r="GM13" s="38"/>
      <c r="GN13" s="38"/>
      <c r="GO13" s="38"/>
      <c r="GP13" s="38"/>
      <c r="GQ13" s="38"/>
      <c r="GR13" s="38"/>
      <c r="GS13" s="38"/>
      <c r="GT13" s="38"/>
      <c r="GU13" s="38"/>
      <c r="GV13" s="38"/>
      <c r="GW13" s="38"/>
      <c r="GX13" s="38"/>
      <c r="GY13" s="38"/>
      <c r="GZ13" s="38"/>
      <c r="HA13" s="38"/>
      <c r="HB13" s="38"/>
      <c r="HC13" s="38"/>
      <c r="HD13" s="38"/>
      <c r="HE13" s="38"/>
      <c r="HF13" s="38"/>
      <c r="HG13" s="38"/>
      <c r="HH13" s="38"/>
      <c r="HI13" s="38"/>
      <c r="HJ13" s="38"/>
      <c r="HK13" s="38"/>
      <c r="HL13" s="38"/>
      <c r="HM13" s="38"/>
      <c r="HN13" s="38"/>
      <c r="HO13" s="38"/>
      <c r="HP13" s="38"/>
      <c r="HQ13" s="38"/>
      <c r="HR13" s="38"/>
      <c r="HS13" s="38"/>
      <c r="HT13" s="38"/>
      <c r="HU13" s="38"/>
      <c r="HV13" s="38"/>
      <c r="HW13" s="38"/>
      <c r="HX13" s="38"/>
      <c r="HY13" s="38"/>
      <c r="HZ13" s="38"/>
      <c r="IA13" s="38"/>
      <c r="IB13" s="38"/>
      <c r="IC13" s="38"/>
      <c r="ID13" s="38"/>
      <c r="IE13" s="44"/>
    </row>
    <row r="14" spans="1:239" s="29" customFormat="1" ht="21.75" customHeight="1">
      <c r="A14" s="40">
        <v>9</v>
      </c>
      <c r="B14" s="41" t="s">
        <v>788</v>
      </c>
      <c r="C14" s="42">
        <f t="shared" si="0"/>
        <v>1203</v>
      </c>
      <c r="D14" s="42">
        <v>1203</v>
      </c>
      <c r="E14" s="42"/>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38"/>
      <c r="EB14" s="38"/>
      <c r="EC14" s="38"/>
      <c r="ED14" s="38"/>
      <c r="EE14" s="38"/>
      <c r="EF14" s="38"/>
      <c r="EG14" s="38"/>
      <c r="EH14" s="38"/>
      <c r="EI14" s="38"/>
      <c r="EJ14" s="38"/>
      <c r="EK14" s="38"/>
      <c r="EL14" s="38"/>
      <c r="EM14" s="38"/>
      <c r="EN14" s="38"/>
      <c r="EO14" s="38"/>
      <c r="EP14" s="38"/>
      <c r="EQ14" s="38"/>
      <c r="ER14" s="38"/>
      <c r="ES14" s="38"/>
      <c r="ET14" s="38"/>
      <c r="EU14" s="38"/>
      <c r="EV14" s="38"/>
      <c r="EW14" s="38"/>
      <c r="EX14" s="38"/>
      <c r="EY14" s="38"/>
      <c r="EZ14" s="38"/>
      <c r="FA14" s="38"/>
      <c r="FB14" s="38"/>
      <c r="FC14" s="38"/>
      <c r="FD14" s="38"/>
      <c r="FE14" s="38"/>
      <c r="FF14" s="38"/>
      <c r="FG14" s="38"/>
      <c r="FH14" s="38"/>
      <c r="FI14" s="38"/>
      <c r="FJ14" s="38"/>
      <c r="FK14" s="38"/>
      <c r="FL14" s="38"/>
      <c r="FM14" s="38"/>
      <c r="FN14" s="38"/>
      <c r="FO14" s="38"/>
      <c r="FP14" s="38"/>
      <c r="FQ14" s="38"/>
      <c r="FR14" s="38"/>
      <c r="FS14" s="38"/>
      <c r="FT14" s="38"/>
      <c r="FU14" s="38"/>
      <c r="FV14" s="38"/>
      <c r="FW14" s="38"/>
      <c r="FX14" s="38"/>
      <c r="FY14" s="38"/>
      <c r="FZ14" s="38"/>
      <c r="GA14" s="38"/>
      <c r="GB14" s="38"/>
      <c r="GC14" s="38"/>
      <c r="GD14" s="38"/>
      <c r="GE14" s="38"/>
      <c r="GF14" s="38"/>
      <c r="GG14" s="38"/>
      <c r="GH14" s="38"/>
      <c r="GI14" s="38"/>
      <c r="GJ14" s="38"/>
      <c r="GK14" s="38"/>
      <c r="GL14" s="38"/>
      <c r="GM14" s="38"/>
      <c r="GN14" s="38"/>
      <c r="GO14" s="38"/>
      <c r="GP14" s="38"/>
      <c r="GQ14" s="38"/>
      <c r="GR14" s="38"/>
      <c r="GS14" s="38"/>
      <c r="GT14" s="38"/>
      <c r="GU14" s="38"/>
      <c r="GV14" s="38"/>
      <c r="GW14" s="38"/>
      <c r="GX14" s="38"/>
      <c r="GY14" s="38"/>
      <c r="GZ14" s="38"/>
      <c r="HA14" s="38"/>
      <c r="HB14" s="38"/>
      <c r="HC14" s="38"/>
      <c r="HD14" s="38"/>
      <c r="HE14" s="38"/>
      <c r="HF14" s="38"/>
      <c r="HG14" s="38"/>
      <c r="HH14" s="38"/>
      <c r="HI14" s="38"/>
      <c r="HJ14" s="38"/>
      <c r="HK14" s="38"/>
      <c r="HL14" s="38"/>
      <c r="HM14" s="38"/>
      <c r="HN14" s="38"/>
      <c r="HO14" s="38"/>
      <c r="HP14" s="38"/>
      <c r="HQ14" s="38"/>
      <c r="HR14" s="38"/>
      <c r="HS14" s="38"/>
      <c r="HT14" s="38"/>
      <c r="HU14" s="38"/>
      <c r="HV14" s="38"/>
      <c r="HW14" s="38"/>
      <c r="HX14" s="38"/>
      <c r="HY14" s="38"/>
      <c r="HZ14" s="38"/>
      <c r="IA14" s="38"/>
      <c r="IB14" s="38"/>
      <c r="IC14" s="38"/>
      <c r="ID14" s="38"/>
      <c r="IE14" s="44"/>
    </row>
    <row r="15" spans="1:239" s="29" customFormat="1" ht="21.75" customHeight="1">
      <c r="A15" s="40">
        <v>10</v>
      </c>
      <c r="B15" s="43" t="s">
        <v>789</v>
      </c>
      <c r="C15" s="42">
        <f t="shared" si="0"/>
        <v>1000</v>
      </c>
      <c r="D15" s="42">
        <v>1000</v>
      </c>
      <c r="E15" s="42"/>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s="38"/>
      <c r="EG15" s="38"/>
      <c r="EH15" s="38"/>
      <c r="EI15" s="38"/>
      <c r="EJ15" s="38"/>
      <c r="EK15" s="38"/>
      <c r="EL15" s="38"/>
      <c r="EM15" s="38"/>
      <c r="EN15" s="38"/>
      <c r="EO15" s="38"/>
      <c r="EP15" s="38"/>
      <c r="EQ15" s="38"/>
      <c r="ER15" s="38"/>
      <c r="ES15" s="38"/>
      <c r="ET15" s="38"/>
      <c r="EU15" s="38"/>
      <c r="EV15" s="38"/>
      <c r="EW15" s="38"/>
      <c r="EX15" s="38"/>
      <c r="EY15" s="38"/>
      <c r="EZ15" s="38"/>
      <c r="FA15" s="38"/>
      <c r="FB15" s="38"/>
      <c r="FC15" s="38"/>
      <c r="FD15" s="38"/>
      <c r="FE15" s="38"/>
      <c r="FF15" s="38"/>
      <c r="FG15" s="38"/>
      <c r="FH15" s="38"/>
      <c r="FI15" s="38"/>
      <c r="FJ15" s="38"/>
      <c r="FK15" s="38"/>
      <c r="FL15" s="38"/>
      <c r="FM15" s="38"/>
      <c r="FN15" s="38"/>
      <c r="FO15" s="38"/>
      <c r="FP15" s="38"/>
      <c r="FQ15" s="38"/>
      <c r="FR15" s="38"/>
      <c r="FS15" s="38"/>
      <c r="FT15" s="38"/>
      <c r="FU15" s="38"/>
      <c r="FV15" s="38"/>
      <c r="FW15" s="38"/>
      <c r="FX15" s="38"/>
      <c r="FY15" s="38"/>
      <c r="FZ15" s="38"/>
      <c r="GA15" s="38"/>
      <c r="GB15" s="38"/>
      <c r="GC15" s="38"/>
      <c r="GD15" s="38"/>
      <c r="GE15" s="38"/>
      <c r="GF15" s="38"/>
      <c r="GG15" s="38"/>
      <c r="GH15" s="38"/>
      <c r="GI15" s="38"/>
      <c r="GJ15" s="38"/>
      <c r="GK15" s="38"/>
      <c r="GL15" s="38"/>
      <c r="GM15" s="38"/>
      <c r="GN15" s="38"/>
      <c r="GO15" s="38"/>
      <c r="GP15" s="38"/>
      <c r="GQ15" s="38"/>
      <c r="GR15" s="38"/>
      <c r="GS15" s="38"/>
      <c r="GT15" s="38"/>
      <c r="GU15" s="38"/>
      <c r="GV15" s="38"/>
      <c r="GW15" s="38"/>
      <c r="GX15" s="38"/>
      <c r="GY15" s="38"/>
      <c r="GZ15" s="38"/>
      <c r="HA15" s="38"/>
      <c r="HB15" s="38"/>
      <c r="HC15" s="38"/>
      <c r="HD15" s="38"/>
      <c r="HE15" s="38"/>
      <c r="HF15" s="38"/>
      <c r="HG15" s="38"/>
      <c r="HH15" s="38"/>
      <c r="HI15" s="38"/>
      <c r="HJ15" s="38"/>
      <c r="HK15" s="38"/>
      <c r="HL15" s="38"/>
      <c r="HM15" s="38"/>
      <c r="HN15" s="38"/>
      <c r="HO15" s="38"/>
      <c r="HP15" s="38"/>
      <c r="HQ15" s="38"/>
      <c r="HR15" s="38"/>
      <c r="HS15" s="38"/>
      <c r="HT15" s="38"/>
      <c r="HU15" s="38"/>
      <c r="HV15" s="38"/>
      <c r="HW15" s="38"/>
      <c r="HX15" s="38"/>
      <c r="HY15" s="38"/>
      <c r="HZ15" s="38"/>
      <c r="IA15" s="38"/>
      <c r="IB15" s="38"/>
      <c r="IC15" s="38"/>
      <c r="ID15" s="38"/>
      <c r="IE15" s="44"/>
    </row>
  </sheetData>
  <sheetProtection/>
  <mergeCells count="2">
    <mergeCell ref="A2:E2"/>
    <mergeCell ref="A5:B5"/>
  </mergeCells>
  <printOptions horizontalCentered="1"/>
  <pageMargins left="0.2" right="0.2" top="0.39" bottom="0.39" header="0.2" footer="0.2"/>
  <pageSetup horizontalDpi="600" verticalDpi="600" orientation="portrait" paperSize="9"/>
  <headerFooter>
    <oddFooter>&amp;C第 &amp;P 页</oddFooter>
  </headerFooter>
</worksheet>
</file>

<file path=xl/worksheets/sheet12.xml><?xml version="1.0" encoding="utf-8"?>
<worksheet xmlns="http://schemas.openxmlformats.org/spreadsheetml/2006/main" xmlns:r="http://schemas.openxmlformats.org/officeDocument/2006/relationships">
  <dimension ref="A1:IN16"/>
  <sheetViews>
    <sheetView showZeros="0" zoomScaleSheetLayoutView="100" workbookViewId="0" topLeftCell="A1">
      <selection activeCell="K12" sqref="K12"/>
    </sheetView>
  </sheetViews>
  <sheetFormatPr defaultColWidth="9.00390625" defaultRowHeight="15"/>
  <cols>
    <col min="1" max="1" width="35.7109375" style="1" customWidth="1"/>
    <col min="2" max="8" width="9.421875" style="1" customWidth="1"/>
    <col min="9" max="244" width="9.00390625" style="1" customWidth="1"/>
    <col min="245" max="16384" width="9.00390625" style="3" customWidth="1"/>
  </cols>
  <sheetData>
    <row r="1" spans="2:248" s="1" customFormat="1" ht="19.5" customHeight="1">
      <c r="B1" s="4"/>
      <c r="C1" s="5"/>
      <c r="D1" s="5"/>
      <c r="H1" s="7" t="s">
        <v>790</v>
      </c>
      <c r="IK1" s="3"/>
      <c r="IL1" s="3"/>
      <c r="IM1" s="3"/>
      <c r="IN1" s="3"/>
    </row>
    <row r="2" spans="1:8" s="1" customFormat="1" ht="19.5" customHeight="1">
      <c r="A2" s="8" t="s">
        <v>791</v>
      </c>
      <c r="B2" s="8"/>
      <c r="C2" s="8"/>
      <c r="D2" s="8"/>
      <c r="E2" s="8"/>
      <c r="F2" s="8"/>
      <c r="G2" s="8"/>
      <c r="H2" s="8"/>
    </row>
    <row r="3" spans="1:8" s="1" customFormat="1" ht="19.5" customHeight="1">
      <c r="A3" s="9"/>
      <c r="B3" s="9"/>
      <c r="C3" s="10"/>
      <c r="D3" s="10"/>
      <c r="H3" s="11" t="s">
        <v>8</v>
      </c>
    </row>
    <row r="4" spans="1:8" s="2" customFormat="1" ht="66" customHeight="1">
      <c r="A4" s="12" t="s">
        <v>98</v>
      </c>
      <c r="B4" s="13" t="s">
        <v>52</v>
      </c>
      <c r="C4" s="13" t="s">
        <v>11</v>
      </c>
      <c r="D4" s="13" t="s">
        <v>12</v>
      </c>
      <c r="E4" s="13" t="s">
        <v>13</v>
      </c>
      <c r="F4" s="13" t="s">
        <v>792</v>
      </c>
      <c r="G4" s="13" t="s">
        <v>793</v>
      </c>
      <c r="H4" s="13" t="s">
        <v>794</v>
      </c>
    </row>
    <row r="5" spans="1:8" s="1" customFormat="1" ht="19.5" customHeight="1">
      <c r="A5" s="14" t="s">
        <v>795</v>
      </c>
      <c r="B5" s="15">
        <f>SUM(B6,B8,B9,B10,B11)</f>
        <v>116</v>
      </c>
      <c r="C5" s="15">
        <f>SUM(C6,C8,C9,C10,C11)</f>
        <v>120</v>
      </c>
      <c r="D5" s="15">
        <f>SUM(D6,D8,D9,D10,D11)</f>
        <v>120</v>
      </c>
      <c r="E5" s="15">
        <f>SUM(E6,E8,E9,E10,E11)</f>
        <v>107</v>
      </c>
      <c r="F5" s="16">
        <f aca="true" t="shared" si="0" ref="F5:F16">IF(C5=0,0,E5/C5*100)</f>
        <v>89.16666666666667</v>
      </c>
      <c r="G5" s="16">
        <f aca="true" t="shared" si="1" ref="G5:G16">IF(D5=0,0,E5/D5*100)</f>
        <v>89.16666666666667</v>
      </c>
      <c r="H5" s="16">
        <f aca="true" t="shared" si="2" ref="H5:H16">IF(B5=0,0,(E5-B5)/B5*100)</f>
        <v>-7.758620689655173</v>
      </c>
    </row>
    <row r="6" spans="1:8" s="1" customFormat="1" ht="19.5" customHeight="1">
      <c r="A6" s="23" t="s">
        <v>796</v>
      </c>
      <c r="B6" s="18">
        <f>B7</f>
        <v>116</v>
      </c>
      <c r="C6" s="18">
        <f>C7</f>
        <v>120</v>
      </c>
      <c r="D6" s="18">
        <f>D7</f>
        <v>120</v>
      </c>
      <c r="E6" s="18">
        <f>E7</f>
        <v>107</v>
      </c>
      <c r="F6" s="19">
        <f t="shared" si="0"/>
        <v>89.16666666666667</v>
      </c>
      <c r="G6" s="19">
        <f t="shared" si="1"/>
        <v>89.16666666666667</v>
      </c>
      <c r="H6" s="19">
        <f t="shared" si="2"/>
        <v>-7.758620689655173</v>
      </c>
    </row>
    <row r="7" spans="1:8" s="1" customFormat="1" ht="19.5" customHeight="1">
      <c r="A7" s="23" t="s">
        <v>797</v>
      </c>
      <c r="B7" s="18">
        <v>116</v>
      </c>
      <c r="C7" s="18">
        <v>120</v>
      </c>
      <c r="D7" s="18">
        <v>120</v>
      </c>
      <c r="E7" s="18">
        <v>107</v>
      </c>
      <c r="F7" s="19">
        <f t="shared" si="0"/>
        <v>89.16666666666667</v>
      </c>
      <c r="G7" s="19">
        <f t="shared" si="1"/>
        <v>89.16666666666667</v>
      </c>
      <c r="H7" s="19">
        <f t="shared" si="2"/>
        <v>-7.758620689655173</v>
      </c>
    </row>
    <row r="8" spans="1:8" s="1" customFormat="1" ht="19.5" customHeight="1">
      <c r="A8" s="23" t="s">
        <v>798</v>
      </c>
      <c r="B8" s="18"/>
      <c r="C8" s="18"/>
      <c r="D8" s="18"/>
      <c r="E8" s="18"/>
      <c r="F8" s="19">
        <f t="shared" si="0"/>
        <v>0</v>
      </c>
      <c r="G8" s="19">
        <f t="shared" si="1"/>
        <v>0</v>
      </c>
      <c r="H8" s="19">
        <f t="shared" si="2"/>
        <v>0</v>
      </c>
    </row>
    <row r="9" spans="1:8" s="1" customFormat="1" ht="19.5" customHeight="1">
      <c r="A9" s="23" t="s">
        <v>799</v>
      </c>
      <c r="B9" s="18"/>
      <c r="C9" s="18"/>
      <c r="D9" s="18"/>
      <c r="E9" s="18"/>
      <c r="F9" s="19">
        <f t="shared" si="0"/>
        <v>0</v>
      </c>
      <c r="G9" s="19">
        <f t="shared" si="1"/>
        <v>0</v>
      </c>
      <c r="H9" s="19">
        <f t="shared" si="2"/>
        <v>0</v>
      </c>
    </row>
    <row r="10" spans="1:8" s="1" customFormat="1" ht="19.5" customHeight="1">
      <c r="A10" s="23" t="s">
        <v>800</v>
      </c>
      <c r="B10" s="18"/>
      <c r="C10" s="18"/>
      <c r="D10" s="18"/>
      <c r="E10" s="18"/>
      <c r="F10" s="19">
        <f t="shared" si="0"/>
        <v>0</v>
      </c>
      <c r="G10" s="19">
        <f t="shared" si="1"/>
        <v>0</v>
      </c>
      <c r="H10" s="19">
        <f t="shared" si="2"/>
        <v>0</v>
      </c>
    </row>
    <row r="11" spans="1:8" s="1" customFormat="1" ht="19.5" customHeight="1">
      <c r="A11" s="23" t="s">
        <v>801</v>
      </c>
      <c r="B11" s="18"/>
      <c r="C11" s="18"/>
      <c r="D11" s="18"/>
      <c r="E11" s="18"/>
      <c r="F11" s="19">
        <f t="shared" si="0"/>
        <v>0</v>
      </c>
      <c r="G11" s="19">
        <f t="shared" si="1"/>
        <v>0</v>
      </c>
      <c r="H11" s="19">
        <f t="shared" si="2"/>
        <v>0</v>
      </c>
    </row>
    <row r="12" spans="1:8" s="1" customFormat="1" ht="19.5" customHeight="1">
      <c r="A12" s="14" t="s">
        <v>20</v>
      </c>
      <c r="B12" s="15">
        <f>B13</f>
        <v>0</v>
      </c>
      <c r="C12" s="15">
        <f>C13</f>
        <v>0</v>
      </c>
      <c r="D12" s="15">
        <f>D13</f>
        <v>0</v>
      </c>
      <c r="E12" s="15">
        <f>E13</f>
        <v>0</v>
      </c>
      <c r="F12" s="16">
        <f t="shared" si="0"/>
        <v>0</v>
      </c>
      <c r="G12" s="16">
        <f t="shared" si="1"/>
        <v>0</v>
      </c>
      <c r="H12" s="16">
        <f t="shared" si="2"/>
        <v>0</v>
      </c>
    </row>
    <row r="13" spans="1:8" s="1" customFormat="1" ht="19.5" customHeight="1">
      <c r="A13" s="24" t="s">
        <v>802</v>
      </c>
      <c r="B13" s="18"/>
      <c r="C13" s="18"/>
      <c r="D13" s="18"/>
      <c r="E13" s="18"/>
      <c r="F13" s="19">
        <f t="shared" si="0"/>
        <v>0</v>
      </c>
      <c r="G13" s="19">
        <f t="shared" si="1"/>
        <v>0</v>
      </c>
      <c r="H13" s="19">
        <f t="shared" si="2"/>
        <v>0</v>
      </c>
    </row>
    <row r="14" spans="1:8" s="1" customFormat="1" ht="19.5" customHeight="1">
      <c r="A14" s="20" t="s">
        <v>803</v>
      </c>
      <c r="B14" s="15">
        <f>B5+B12</f>
        <v>116</v>
      </c>
      <c r="C14" s="15">
        <f>C5+C12</f>
        <v>120</v>
      </c>
      <c r="D14" s="15">
        <f>D5+D12</f>
        <v>120</v>
      </c>
      <c r="E14" s="15">
        <f>E5+E12</f>
        <v>107</v>
      </c>
      <c r="F14" s="16">
        <f t="shared" si="0"/>
        <v>89.16666666666667</v>
      </c>
      <c r="G14" s="16">
        <f t="shared" si="1"/>
        <v>89.16666666666667</v>
      </c>
      <c r="H14" s="16">
        <f t="shared" si="2"/>
        <v>-7.758620689655173</v>
      </c>
    </row>
    <row r="15" spans="1:8" s="1" customFormat="1" ht="19.5" customHeight="1">
      <c r="A15" s="14" t="s">
        <v>804</v>
      </c>
      <c r="B15" s="15"/>
      <c r="C15" s="15">
        <v>116</v>
      </c>
      <c r="D15" s="15">
        <v>116</v>
      </c>
      <c r="E15" s="15">
        <v>116</v>
      </c>
      <c r="F15" s="16">
        <f t="shared" si="0"/>
        <v>100</v>
      </c>
      <c r="G15" s="16">
        <f t="shared" si="1"/>
        <v>100</v>
      </c>
      <c r="H15" s="16">
        <f t="shared" si="2"/>
        <v>0</v>
      </c>
    </row>
    <row r="16" spans="1:8" s="1" customFormat="1" ht="19.5" customHeight="1">
      <c r="A16" s="20" t="s">
        <v>30</v>
      </c>
      <c r="B16" s="15">
        <f>B14+B15</f>
        <v>116</v>
      </c>
      <c r="C16" s="15">
        <f>C14+C15</f>
        <v>236</v>
      </c>
      <c r="D16" s="15">
        <f>D14+D15</f>
        <v>236</v>
      </c>
      <c r="E16" s="15">
        <f>E14+E15</f>
        <v>223</v>
      </c>
      <c r="F16" s="16">
        <f t="shared" si="0"/>
        <v>94.49152542372882</v>
      </c>
      <c r="G16" s="16">
        <f t="shared" si="1"/>
        <v>94.49152542372882</v>
      </c>
      <c r="H16" s="16">
        <f t="shared" si="2"/>
        <v>92.24137931034483</v>
      </c>
    </row>
  </sheetData>
  <sheetProtection/>
  <mergeCells count="1">
    <mergeCell ref="A2:H2"/>
  </mergeCells>
  <printOptions horizontalCentered="1"/>
  <pageMargins left="0.19652777777777777" right="0.19652777777777777" top="0.39305555555555555" bottom="0.39305555555555555" header="0.19652777777777777" footer="0.19652777777777777"/>
  <pageSetup horizontalDpi="600" verticalDpi="600" orientation="portrait" paperSize="9"/>
  <headerFooter>
    <oddFooter>&amp;C第 &amp;P 页</oddFooter>
  </headerFooter>
</worksheet>
</file>

<file path=xl/worksheets/sheet13.xml><?xml version="1.0" encoding="utf-8"?>
<worksheet xmlns="http://schemas.openxmlformats.org/spreadsheetml/2006/main" xmlns:r="http://schemas.openxmlformats.org/officeDocument/2006/relationships">
  <dimension ref="A1:IN17"/>
  <sheetViews>
    <sheetView showZeros="0" tabSelected="1" zoomScaleSheetLayoutView="100" workbookViewId="0" topLeftCell="A1">
      <selection activeCell="F17" sqref="F17"/>
    </sheetView>
  </sheetViews>
  <sheetFormatPr defaultColWidth="9.00390625" defaultRowHeight="15"/>
  <cols>
    <col min="1" max="1" width="35.8515625" style="1" customWidth="1"/>
    <col min="2" max="8" width="9.421875" style="1" customWidth="1"/>
    <col min="9" max="244" width="9.00390625" style="1" customWidth="1"/>
    <col min="245" max="16384" width="9.00390625" style="3" customWidth="1"/>
  </cols>
  <sheetData>
    <row r="1" spans="2:248" s="1" customFormat="1" ht="19.5" customHeight="1">
      <c r="B1" s="4"/>
      <c r="C1" s="5"/>
      <c r="D1" s="6"/>
      <c r="H1" s="7" t="s">
        <v>805</v>
      </c>
      <c r="IK1" s="3"/>
      <c r="IL1" s="3"/>
      <c r="IM1" s="3"/>
      <c r="IN1" s="3"/>
    </row>
    <row r="2" spans="1:8" s="1" customFormat="1" ht="19.5" customHeight="1">
      <c r="A2" s="8" t="s">
        <v>806</v>
      </c>
      <c r="B2" s="8"/>
      <c r="C2" s="8"/>
      <c r="D2" s="8"/>
      <c r="E2" s="8"/>
      <c r="F2" s="8"/>
      <c r="G2" s="8"/>
      <c r="H2" s="8"/>
    </row>
    <row r="3" spans="1:8" s="1" customFormat="1" ht="19.5" customHeight="1">
      <c r="A3" s="9"/>
      <c r="B3" s="9"/>
      <c r="C3" s="10"/>
      <c r="D3" s="10"/>
      <c r="H3" s="11" t="s">
        <v>8</v>
      </c>
    </row>
    <row r="4" spans="1:8" s="2" customFormat="1" ht="66" customHeight="1">
      <c r="A4" s="12" t="s">
        <v>98</v>
      </c>
      <c r="B4" s="13" t="s">
        <v>52</v>
      </c>
      <c r="C4" s="13" t="s">
        <v>11</v>
      </c>
      <c r="D4" s="13" t="s">
        <v>12</v>
      </c>
      <c r="E4" s="13" t="s">
        <v>13</v>
      </c>
      <c r="F4" s="13" t="s">
        <v>792</v>
      </c>
      <c r="G4" s="13" t="s">
        <v>793</v>
      </c>
      <c r="H4" s="13" t="s">
        <v>794</v>
      </c>
    </row>
    <row r="5" spans="1:8" s="1" customFormat="1" ht="19.5" customHeight="1">
      <c r="A5" s="14" t="s">
        <v>807</v>
      </c>
      <c r="B5" s="15">
        <f>SUM(B6,B8:B11)</f>
        <v>0</v>
      </c>
      <c r="C5" s="15">
        <f>SUM(C6,C8:C11)</f>
        <v>152</v>
      </c>
      <c r="D5" s="15">
        <f>SUM(D6,D8:D11)</f>
        <v>222</v>
      </c>
      <c r="E5" s="15">
        <f>SUM(E6,E8:E11)</f>
        <v>155</v>
      </c>
      <c r="F5" s="16">
        <f aca="true" t="shared" si="0" ref="F5:F17">IF(C5=0,0,E5/C5*100)</f>
        <v>101.9736842105263</v>
      </c>
      <c r="G5" s="16">
        <f aca="true" t="shared" si="1" ref="G5:G17">IF(D5=0,0,E5/D5*100)</f>
        <v>69.81981981981981</v>
      </c>
      <c r="H5" s="16">
        <f aca="true" t="shared" si="2" ref="H5:H17">IF(B5=0,0,(E5-B5)/B5*100)</f>
        <v>0</v>
      </c>
    </row>
    <row r="6" spans="1:8" s="1" customFormat="1" ht="19.5" customHeight="1">
      <c r="A6" s="17" t="s">
        <v>808</v>
      </c>
      <c r="B6" s="18"/>
      <c r="C6" s="18"/>
      <c r="D6" s="18"/>
      <c r="E6" s="18"/>
      <c r="F6" s="19">
        <f t="shared" si="0"/>
        <v>0</v>
      </c>
      <c r="G6" s="19">
        <f t="shared" si="1"/>
        <v>0</v>
      </c>
      <c r="H6" s="19">
        <f t="shared" si="2"/>
        <v>0</v>
      </c>
    </row>
    <row r="7" spans="1:8" s="1" customFormat="1" ht="19.5" customHeight="1">
      <c r="A7" s="17" t="s">
        <v>809</v>
      </c>
      <c r="B7" s="18"/>
      <c r="C7" s="18"/>
      <c r="D7" s="18"/>
      <c r="E7" s="18"/>
      <c r="F7" s="19">
        <f t="shared" si="0"/>
        <v>0</v>
      </c>
      <c r="G7" s="19">
        <f t="shared" si="1"/>
        <v>0</v>
      </c>
      <c r="H7" s="19">
        <f t="shared" si="2"/>
        <v>0</v>
      </c>
    </row>
    <row r="8" spans="1:8" s="1" customFormat="1" ht="19.5" customHeight="1">
      <c r="A8" s="17" t="s">
        <v>810</v>
      </c>
      <c r="B8" s="18"/>
      <c r="C8" s="18"/>
      <c r="D8" s="18"/>
      <c r="E8" s="18"/>
      <c r="F8" s="19">
        <f t="shared" si="0"/>
        <v>0</v>
      </c>
      <c r="G8" s="19">
        <f t="shared" si="1"/>
        <v>0</v>
      </c>
      <c r="H8" s="19">
        <f t="shared" si="2"/>
        <v>0</v>
      </c>
    </row>
    <row r="9" spans="1:8" s="1" customFormat="1" ht="19.5" customHeight="1">
      <c r="A9" s="17" t="s">
        <v>811</v>
      </c>
      <c r="B9" s="18"/>
      <c r="C9" s="18"/>
      <c r="D9" s="18"/>
      <c r="E9" s="18"/>
      <c r="F9" s="19">
        <f t="shared" si="0"/>
        <v>0</v>
      </c>
      <c r="G9" s="19">
        <f t="shared" si="1"/>
        <v>0</v>
      </c>
      <c r="H9" s="19">
        <f t="shared" si="2"/>
        <v>0</v>
      </c>
    </row>
    <row r="10" spans="1:8" s="1" customFormat="1" ht="19.5" customHeight="1">
      <c r="A10" s="17" t="s">
        <v>812</v>
      </c>
      <c r="B10" s="18"/>
      <c r="C10" s="18"/>
      <c r="D10" s="18"/>
      <c r="E10" s="18"/>
      <c r="F10" s="19">
        <f t="shared" si="0"/>
        <v>0</v>
      </c>
      <c r="G10" s="19">
        <f t="shared" si="1"/>
        <v>0</v>
      </c>
      <c r="H10" s="19">
        <f t="shared" si="2"/>
        <v>0</v>
      </c>
    </row>
    <row r="11" spans="1:8" s="1" customFormat="1" ht="19.5" customHeight="1">
      <c r="A11" s="17" t="s">
        <v>813</v>
      </c>
      <c r="B11" s="18"/>
      <c r="C11" s="18">
        <v>152</v>
      </c>
      <c r="D11" s="18">
        <v>222</v>
      </c>
      <c r="E11" s="18">
        <v>155</v>
      </c>
      <c r="F11" s="19">
        <f t="shared" si="0"/>
        <v>101.9736842105263</v>
      </c>
      <c r="G11" s="19">
        <f t="shared" si="1"/>
        <v>69.81981981981981</v>
      </c>
      <c r="H11" s="19">
        <f t="shared" si="2"/>
        <v>0</v>
      </c>
    </row>
    <row r="12" spans="1:8" s="1" customFormat="1" ht="19.5" customHeight="1">
      <c r="A12" s="14" t="s">
        <v>814</v>
      </c>
      <c r="B12" s="15">
        <f>SUM(B13:B14)</f>
        <v>0</v>
      </c>
      <c r="C12" s="15">
        <f>SUM(C13:C14)</f>
        <v>0</v>
      </c>
      <c r="D12" s="15">
        <f>SUM(D13:D14)</f>
        <v>0</v>
      </c>
      <c r="E12" s="15">
        <f>SUM(E13:E14)</f>
        <v>0</v>
      </c>
      <c r="F12" s="16">
        <f t="shared" si="0"/>
        <v>0</v>
      </c>
      <c r="G12" s="16">
        <f t="shared" si="1"/>
        <v>0</v>
      </c>
      <c r="H12" s="16">
        <f t="shared" si="2"/>
        <v>0</v>
      </c>
    </row>
    <row r="13" spans="1:8" s="1" customFormat="1" ht="19.5" customHeight="1">
      <c r="A13" s="17" t="s">
        <v>815</v>
      </c>
      <c r="B13" s="15"/>
      <c r="C13" s="15"/>
      <c r="D13" s="15"/>
      <c r="E13" s="15"/>
      <c r="F13" s="16">
        <f t="shared" si="0"/>
        <v>0</v>
      </c>
      <c r="G13" s="16">
        <f t="shared" si="1"/>
        <v>0</v>
      </c>
      <c r="H13" s="16">
        <f t="shared" si="2"/>
        <v>0</v>
      </c>
    </row>
    <row r="14" spans="1:8" s="1" customFormat="1" ht="19.5" customHeight="1">
      <c r="A14" s="17" t="s">
        <v>816</v>
      </c>
      <c r="B14" s="18"/>
      <c r="C14" s="18"/>
      <c r="D14" s="18"/>
      <c r="E14" s="18"/>
      <c r="F14" s="19">
        <f t="shared" si="0"/>
        <v>0</v>
      </c>
      <c r="G14" s="19">
        <f t="shared" si="1"/>
        <v>0</v>
      </c>
      <c r="H14" s="19">
        <f t="shared" si="2"/>
        <v>0</v>
      </c>
    </row>
    <row r="15" spans="1:8" s="1" customFormat="1" ht="19.5" customHeight="1">
      <c r="A15" s="20" t="s">
        <v>817</v>
      </c>
      <c r="B15" s="15">
        <f>B5+B12</f>
        <v>0</v>
      </c>
      <c r="C15" s="15">
        <f>C5+C12</f>
        <v>152</v>
      </c>
      <c r="D15" s="15">
        <f>D5+D12</f>
        <v>222</v>
      </c>
      <c r="E15" s="15">
        <f>E5+E12</f>
        <v>155</v>
      </c>
      <c r="F15" s="16">
        <f t="shared" si="0"/>
        <v>101.9736842105263</v>
      </c>
      <c r="G15" s="16">
        <f t="shared" si="1"/>
        <v>69.81981981981981</v>
      </c>
      <c r="H15" s="16">
        <f t="shared" si="2"/>
        <v>0</v>
      </c>
    </row>
    <row r="16" spans="1:8" s="1" customFormat="1" ht="19.5" customHeight="1">
      <c r="A16" s="14" t="s">
        <v>818</v>
      </c>
      <c r="B16" s="15">
        <v>116</v>
      </c>
      <c r="C16" s="15">
        <v>84</v>
      </c>
      <c r="D16" s="15">
        <v>14</v>
      </c>
      <c r="E16" s="15">
        <v>68</v>
      </c>
      <c r="F16" s="16">
        <f t="shared" si="0"/>
        <v>80.95238095238095</v>
      </c>
      <c r="G16" s="16">
        <f t="shared" si="1"/>
        <v>485.71428571428567</v>
      </c>
      <c r="H16" s="16">
        <f t="shared" si="2"/>
        <v>-41.37931034482759</v>
      </c>
    </row>
    <row r="17" spans="1:8" s="1" customFormat="1" ht="19.5" customHeight="1">
      <c r="A17" s="20" t="s">
        <v>48</v>
      </c>
      <c r="B17" s="21">
        <f>B15+B16</f>
        <v>116</v>
      </c>
      <c r="C17" s="21">
        <f>C15+C16</f>
        <v>236</v>
      </c>
      <c r="D17" s="21">
        <f>D15+D16</f>
        <v>236</v>
      </c>
      <c r="E17" s="21">
        <f>E15+E16</f>
        <v>223</v>
      </c>
      <c r="F17" s="22">
        <f t="shared" si="0"/>
        <v>94.49152542372882</v>
      </c>
      <c r="G17" s="22">
        <f t="shared" si="1"/>
        <v>94.49152542372882</v>
      </c>
      <c r="H17" s="22">
        <f t="shared" si="2"/>
        <v>92.24137931034483</v>
      </c>
    </row>
  </sheetData>
  <sheetProtection/>
  <mergeCells count="1">
    <mergeCell ref="A2:H2"/>
  </mergeCells>
  <printOptions horizontalCentered="1"/>
  <pageMargins left="0.19652777777777777" right="0.19652777777777777" top="0.39305555555555555" bottom="0.39305555555555555" header="0.19652777777777777" footer="0.19652777777777777"/>
  <pageSetup horizontalDpi="600" verticalDpi="600" orientation="portrait" paperSize="9"/>
  <headerFooter>
    <oddFooter>&amp;C第 &amp;P 页</oddFooter>
  </headerFooter>
</worksheet>
</file>

<file path=xl/worksheets/sheet2.xml><?xml version="1.0" encoding="utf-8"?>
<worksheet xmlns="http://schemas.openxmlformats.org/spreadsheetml/2006/main" xmlns:r="http://schemas.openxmlformats.org/officeDocument/2006/relationships">
  <dimension ref="A1:B14"/>
  <sheetViews>
    <sheetView zoomScaleSheetLayoutView="100" workbookViewId="0" topLeftCell="A3">
      <selection activeCell="E5" sqref="E5"/>
    </sheetView>
  </sheetViews>
  <sheetFormatPr defaultColWidth="9.00390625" defaultRowHeight="15"/>
  <cols>
    <col min="1" max="1" width="8.421875" style="185" customWidth="1"/>
    <col min="2" max="2" width="72.421875" style="183" customWidth="1"/>
    <col min="3" max="16384" width="9.00390625" style="183" customWidth="1"/>
  </cols>
  <sheetData>
    <row r="1" spans="1:2" s="183" customFormat="1" ht="24">
      <c r="A1" s="186" t="s">
        <v>3</v>
      </c>
      <c r="B1" s="186"/>
    </row>
    <row r="2" spans="1:2" s="183" customFormat="1" ht="24">
      <c r="A2" s="187"/>
      <c r="B2" s="187"/>
    </row>
    <row r="3" spans="1:2" s="183" customFormat="1" ht="34.5" customHeight="1">
      <c r="A3" s="188" t="s">
        <v>4</v>
      </c>
      <c r="B3" s="188" t="s">
        <v>5</v>
      </c>
    </row>
    <row r="4" spans="1:2" s="184" customFormat="1" ht="42" customHeight="1">
      <c r="A4" s="189" t="str">
        <f>'公共预算平衡表'!H1</f>
        <v>表1</v>
      </c>
      <c r="B4" s="190" t="str">
        <f>'公共预算平衡表'!A2</f>
        <v>2021年佛山市三水区芦苞镇一般公共预算收支平衡表</v>
      </c>
    </row>
    <row r="5" spans="1:2" s="184" customFormat="1" ht="42" customHeight="1">
      <c r="A5" s="189" t="str">
        <f>'公共预算收入执行'!H1</f>
        <v>表2</v>
      </c>
      <c r="B5" s="190" t="str">
        <f>'公共预算收入执行'!A2</f>
        <v>2021年佛山市三水区芦苞镇一般公共预算收入执行情况表</v>
      </c>
    </row>
    <row r="6" spans="1:2" s="184" customFormat="1" ht="42" customHeight="1">
      <c r="A6" s="189" t="str">
        <f>'公共预算支出执行'!H1</f>
        <v>表3</v>
      </c>
      <c r="B6" s="190" t="str">
        <f>'公共预算支出执行'!A2</f>
        <v>2021年佛山市三水区芦苞镇一般公共预算支出执行情况表
（按功能分类）</v>
      </c>
    </row>
    <row r="7" spans="1:2" s="184" customFormat="1" ht="42" customHeight="1">
      <c r="A7" s="189" t="str">
        <f>'公共预算功能科目'!D1</f>
        <v>表4</v>
      </c>
      <c r="B7" s="190" t="str">
        <f>'公共预算功能科目'!A2</f>
        <v>2021年佛山市三水区芦苞镇一般公共预算支出情况表
（按功能分类）</v>
      </c>
    </row>
    <row r="8" spans="1:2" s="184" customFormat="1" ht="42" customHeight="1">
      <c r="A8" s="189" t="str">
        <f>'公共预算经济科目'!C1</f>
        <v>表5</v>
      </c>
      <c r="B8" s="191" t="str">
        <f>'公共预算经济科目'!A2</f>
        <v>2021年佛山市三水区芦苞镇一般公共预算支出表
（按政府预算经济分类）</v>
      </c>
    </row>
    <row r="9" spans="1:2" s="184" customFormat="1" ht="42" customHeight="1">
      <c r="A9" s="189" t="str">
        <f>'经济科目（基本支出）'!C1</f>
        <v>表6</v>
      </c>
      <c r="B9" s="190" t="str">
        <f>'经济科目（基本支出）'!A2</f>
        <v>2021年佛山市三水区芦苞镇一般公共预算基本支出表
（按政府预算经济分类）</v>
      </c>
    </row>
    <row r="10" spans="1:2" s="184" customFormat="1" ht="42" customHeight="1">
      <c r="A10" s="189" t="str">
        <f>'三公'!C1</f>
        <v>表7</v>
      </c>
      <c r="B10" s="190" t="str">
        <f>'三公'!A2</f>
        <v>2021年佛山市三水区芦苞镇一般公共预算“三公”经费执行情况表</v>
      </c>
    </row>
    <row r="11" spans="1:2" s="184" customFormat="1" ht="42" customHeight="1">
      <c r="A11" s="189" t="str">
        <f>'基金平衡表'!H1</f>
        <v>表8</v>
      </c>
      <c r="B11" s="191" t="str">
        <f>'基金平衡表'!A2</f>
        <v>2021年佛山市三水区芦苞镇政府性基金收支执行情况表</v>
      </c>
    </row>
    <row r="12" spans="1:2" s="184" customFormat="1" ht="42" customHeight="1">
      <c r="A12" s="189" t="str">
        <f>'大额支出'!E1</f>
        <v>表9</v>
      </c>
      <c r="B12" s="190" t="str">
        <f>'大额支出'!A2</f>
        <v>2021年佛山市三水区芦苞镇一般公共预算及政府性基金预算重点专项支出项目执行情况表</v>
      </c>
    </row>
    <row r="13" spans="1:2" s="184" customFormat="1" ht="42" customHeight="1">
      <c r="A13" s="189" t="str">
        <f>'国资收入'!H1</f>
        <v>表10</v>
      </c>
      <c r="B13" s="190" t="str">
        <f>'国资收入'!A2</f>
        <v>2021年佛山市三水区芦苞镇国有资本经营预算收入执行情况表</v>
      </c>
    </row>
    <row r="14" spans="1:2" s="184" customFormat="1" ht="42" customHeight="1">
      <c r="A14" s="189" t="str">
        <f>'国资支出'!H1</f>
        <v>表11</v>
      </c>
      <c r="B14" s="190" t="str">
        <f>'国资支出'!A2</f>
        <v>2021年佛山市三水区芦苞镇国有资本经营预算支出执行情况表</v>
      </c>
    </row>
  </sheetData>
  <sheetProtection/>
  <mergeCells count="1">
    <mergeCell ref="A1:B1"/>
  </mergeCells>
  <printOptions horizontalCentered="1"/>
  <pageMargins left="0.2" right="0.2" top="0.39" bottom="0.39" header="0.2" footer="0.2"/>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E37"/>
  <sheetViews>
    <sheetView showZeros="0" workbookViewId="0" topLeftCell="A1">
      <pane xSplit="1" ySplit="5" topLeftCell="B6" activePane="bottomRight" state="frozen"/>
      <selection pane="bottomRight" activeCell="A1" sqref="A1:H65536"/>
    </sheetView>
  </sheetViews>
  <sheetFormatPr defaultColWidth="9.00390625" defaultRowHeight="15"/>
  <cols>
    <col min="1" max="1" width="23.7109375" style="45" customWidth="1"/>
    <col min="2" max="5" width="10.57421875" style="45" customWidth="1"/>
    <col min="6" max="6" width="10.421875" style="45" customWidth="1"/>
    <col min="7" max="7" width="9.57421875" style="45" customWidth="1"/>
    <col min="8" max="8" width="12.421875" style="45" customWidth="1"/>
    <col min="9" max="9" width="9.421875" style="45" bestFit="1" customWidth="1"/>
    <col min="10" max="213" width="9.00390625" style="45" customWidth="1"/>
    <col min="214" max="16384" width="9.00390625" style="159" customWidth="1"/>
  </cols>
  <sheetData>
    <row r="1" ht="22.5" customHeight="1">
      <c r="H1" s="52" t="s">
        <v>6</v>
      </c>
    </row>
    <row r="2" spans="1:8" s="45" customFormat="1" ht="30" customHeight="1">
      <c r="A2" s="160" t="s">
        <v>7</v>
      </c>
      <c r="B2" s="160"/>
      <c r="C2" s="160"/>
      <c r="D2" s="160"/>
      <c r="E2" s="161"/>
      <c r="F2" s="160"/>
      <c r="G2" s="160"/>
      <c r="H2" s="160"/>
    </row>
    <row r="3" spans="1:8" s="45" customFormat="1" ht="14.25">
      <c r="A3" s="162"/>
      <c r="B3" s="163"/>
      <c r="C3" s="163"/>
      <c r="D3" s="163"/>
      <c r="E3" s="163"/>
      <c r="F3" s="164"/>
      <c r="G3" s="165"/>
      <c r="H3" s="166" t="s">
        <v>8</v>
      </c>
    </row>
    <row r="4" spans="1:8" s="45" customFormat="1" ht="24.75" customHeight="1">
      <c r="A4" s="57" t="s">
        <v>9</v>
      </c>
      <c r="B4" s="57" t="s">
        <v>10</v>
      </c>
      <c r="C4" s="57" t="s">
        <v>11</v>
      </c>
      <c r="D4" s="57" t="s">
        <v>12</v>
      </c>
      <c r="E4" s="57" t="s">
        <v>13</v>
      </c>
      <c r="F4" s="167" t="s">
        <v>14</v>
      </c>
      <c r="G4" s="167" t="s">
        <v>15</v>
      </c>
      <c r="H4" s="167" t="s">
        <v>16</v>
      </c>
    </row>
    <row r="5" spans="1:8" s="45" customFormat="1" ht="27" customHeight="1">
      <c r="A5" s="57"/>
      <c r="B5" s="57"/>
      <c r="C5" s="57"/>
      <c r="D5" s="57"/>
      <c r="E5" s="57"/>
      <c r="F5" s="168"/>
      <c r="G5" s="168"/>
      <c r="H5" s="168"/>
    </row>
    <row r="6" spans="1:8" s="158" customFormat="1" ht="19.5" customHeight="1">
      <c r="A6" s="169" t="s">
        <v>17</v>
      </c>
      <c r="B6" s="170">
        <f>SUM(B7:B8)</f>
        <v>15979</v>
      </c>
      <c r="C6" s="170">
        <f>SUM(C7:C8)</f>
        <v>16042</v>
      </c>
      <c r="D6" s="170">
        <f>SUM(D7:D8)</f>
        <v>18400</v>
      </c>
      <c r="E6" s="171">
        <f>SUM(E7:E8)</f>
        <v>17931</v>
      </c>
      <c r="F6" s="60">
        <f aca="true" t="shared" si="0" ref="F6:F26">IF(ISERROR(E6/C6),,(E6/C6)*100)</f>
        <v>111.77533973320035</v>
      </c>
      <c r="G6" s="60">
        <f aca="true" t="shared" si="1" ref="G6:G26">IF(ISERROR(E6/D6),,(E6/D6)*100)</f>
        <v>97.45108695652173</v>
      </c>
      <c r="H6" s="60">
        <f aca="true" t="shared" si="2" ref="H6:H26">IF(ISERROR(E6/B6),,(E6-B6)/B6*100)</f>
        <v>12.216033544026535</v>
      </c>
    </row>
    <row r="7" spans="1:213" s="158" customFormat="1" ht="19.5" customHeight="1">
      <c r="A7" s="172" t="s">
        <v>18</v>
      </c>
      <c r="B7" s="173">
        <v>12884</v>
      </c>
      <c r="C7" s="173">
        <v>13910</v>
      </c>
      <c r="D7" s="174">
        <v>13403</v>
      </c>
      <c r="E7" s="173">
        <v>13173</v>
      </c>
      <c r="F7" s="63">
        <f t="shared" si="0"/>
        <v>94.70165348670021</v>
      </c>
      <c r="G7" s="63">
        <f t="shared" si="1"/>
        <v>98.28396627620683</v>
      </c>
      <c r="H7" s="63">
        <f t="shared" si="2"/>
        <v>2.24309220738901</v>
      </c>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45"/>
      <c r="FE7" s="45"/>
      <c r="FF7" s="45"/>
      <c r="FG7" s="45"/>
      <c r="FH7" s="45"/>
      <c r="FI7" s="45"/>
      <c r="FJ7" s="45"/>
      <c r="FK7" s="45"/>
      <c r="FL7" s="45"/>
      <c r="FM7" s="45"/>
      <c r="FN7" s="45"/>
      <c r="FO7" s="45"/>
      <c r="FP7" s="45"/>
      <c r="FQ7" s="45"/>
      <c r="FR7" s="45"/>
      <c r="FS7" s="45"/>
      <c r="FT7" s="45"/>
      <c r="FU7" s="45"/>
      <c r="FV7" s="45"/>
      <c r="FW7" s="45"/>
      <c r="FX7" s="45"/>
      <c r="FY7" s="45"/>
      <c r="FZ7" s="45"/>
      <c r="GA7" s="45"/>
      <c r="GB7" s="45"/>
      <c r="GC7" s="45"/>
      <c r="GD7" s="45"/>
      <c r="GE7" s="45"/>
      <c r="GF7" s="45"/>
      <c r="GG7" s="45"/>
      <c r="GH7" s="45"/>
      <c r="GI7" s="45"/>
      <c r="GJ7" s="45"/>
      <c r="GK7" s="45"/>
      <c r="GL7" s="45"/>
      <c r="GM7" s="45"/>
      <c r="GN7" s="45"/>
      <c r="GO7" s="45"/>
      <c r="GP7" s="45"/>
      <c r="GQ7" s="45"/>
      <c r="GR7" s="45"/>
      <c r="GS7" s="45"/>
      <c r="GT7" s="45"/>
      <c r="GU7" s="45"/>
      <c r="GV7" s="45"/>
      <c r="GW7" s="45"/>
      <c r="GX7" s="45"/>
      <c r="GY7" s="45"/>
      <c r="GZ7" s="45"/>
      <c r="HA7" s="45"/>
      <c r="HB7" s="45"/>
      <c r="HC7" s="45"/>
      <c r="HD7" s="45"/>
      <c r="HE7" s="45"/>
    </row>
    <row r="8" spans="1:213" s="158" customFormat="1" ht="19.5" customHeight="1">
      <c r="A8" s="172" t="s">
        <v>19</v>
      </c>
      <c r="B8" s="173">
        <v>3095</v>
      </c>
      <c r="C8" s="173">
        <v>2132</v>
      </c>
      <c r="D8" s="174">
        <v>4997</v>
      </c>
      <c r="E8" s="173">
        <v>4758</v>
      </c>
      <c r="F8" s="63">
        <f t="shared" si="0"/>
        <v>223.1707317073171</v>
      </c>
      <c r="G8" s="63">
        <f t="shared" si="1"/>
        <v>95.21713027816689</v>
      </c>
      <c r="H8" s="63">
        <f t="shared" si="2"/>
        <v>53.73182552504039</v>
      </c>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45"/>
      <c r="FE8" s="45"/>
      <c r="FF8" s="45"/>
      <c r="FG8" s="45"/>
      <c r="FH8" s="45"/>
      <c r="FI8" s="45"/>
      <c r="FJ8" s="45"/>
      <c r="FK8" s="45"/>
      <c r="FL8" s="45"/>
      <c r="FM8" s="45"/>
      <c r="FN8" s="45"/>
      <c r="FO8" s="45"/>
      <c r="FP8" s="45"/>
      <c r="FQ8" s="45"/>
      <c r="FR8" s="45"/>
      <c r="FS8" s="45"/>
      <c r="FT8" s="45"/>
      <c r="FU8" s="45"/>
      <c r="FV8" s="45"/>
      <c r="FW8" s="45"/>
      <c r="FX8" s="45"/>
      <c r="FY8" s="45"/>
      <c r="FZ8" s="45"/>
      <c r="GA8" s="45"/>
      <c r="GB8" s="45"/>
      <c r="GC8" s="45"/>
      <c r="GD8" s="45"/>
      <c r="GE8" s="45"/>
      <c r="GF8" s="45"/>
      <c r="GG8" s="45"/>
      <c r="GH8" s="45"/>
      <c r="GI8" s="45"/>
      <c r="GJ8" s="45"/>
      <c r="GK8" s="45"/>
      <c r="GL8" s="45"/>
      <c r="GM8" s="45"/>
      <c r="GN8" s="45"/>
      <c r="GO8" s="45"/>
      <c r="GP8" s="45"/>
      <c r="GQ8" s="45"/>
      <c r="GR8" s="45"/>
      <c r="GS8" s="45"/>
      <c r="GT8" s="45"/>
      <c r="GU8" s="45"/>
      <c r="GV8" s="45"/>
      <c r="GW8" s="45"/>
      <c r="GX8" s="45"/>
      <c r="GY8" s="45"/>
      <c r="GZ8" s="45"/>
      <c r="HA8" s="45"/>
      <c r="HB8" s="45"/>
      <c r="HC8" s="45"/>
      <c r="HD8" s="45"/>
      <c r="HE8" s="45"/>
    </row>
    <row r="9" spans="1:8" s="158" customFormat="1" ht="19.5" customHeight="1">
      <c r="A9" s="175" t="s">
        <v>20</v>
      </c>
      <c r="B9" s="170">
        <f>B10+B14+B15+B18</f>
        <v>16238</v>
      </c>
      <c r="C9" s="170">
        <f>C10+C14+C15+C18</f>
        <v>14247</v>
      </c>
      <c r="D9" s="170">
        <f>D10+D14+D15+D18</f>
        <v>15047</v>
      </c>
      <c r="E9" s="171">
        <f>E10+E14+E15+E18</f>
        <v>9707</v>
      </c>
      <c r="F9" s="60">
        <f t="shared" si="0"/>
        <v>68.13364217028146</v>
      </c>
      <c r="G9" s="60">
        <f t="shared" si="1"/>
        <v>64.51119824549744</v>
      </c>
      <c r="H9" s="60">
        <f t="shared" si="2"/>
        <v>-40.22047050129326</v>
      </c>
    </row>
    <row r="10" spans="1:8" s="158" customFormat="1" ht="19.5" customHeight="1">
      <c r="A10" s="64" t="s">
        <v>21</v>
      </c>
      <c r="B10" s="170">
        <f>SUM(B11:B13)</f>
        <v>4851</v>
      </c>
      <c r="C10" s="170">
        <f>SUM(C11:C13)</f>
        <v>4785</v>
      </c>
      <c r="D10" s="170">
        <f>SUM(D11:D13)</f>
        <v>4785</v>
      </c>
      <c r="E10" s="171">
        <f>SUM(E11:E13)</f>
        <v>4785</v>
      </c>
      <c r="F10" s="60">
        <f t="shared" si="0"/>
        <v>100</v>
      </c>
      <c r="G10" s="60">
        <f t="shared" si="1"/>
        <v>100</v>
      </c>
      <c r="H10" s="60">
        <f t="shared" si="2"/>
        <v>-1.3605442176870748</v>
      </c>
    </row>
    <row r="11" spans="1:213" s="158" customFormat="1" ht="19.5" customHeight="1">
      <c r="A11" s="172" t="s">
        <v>22</v>
      </c>
      <c r="B11" s="174"/>
      <c r="C11" s="174"/>
      <c r="D11" s="174"/>
      <c r="E11" s="173"/>
      <c r="F11" s="63">
        <f t="shared" si="0"/>
        <v>0</v>
      </c>
      <c r="G11" s="63">
        <f t="shared" si="1"/>
        <v>0</v>
      </c>
      <c r="H11" s="63">
        <f t="shared" si="2"/>
        <v>0</v>
      </c>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45"/>
      <c r="FE11" s="45"/>
      <c r="FF11" s="45"/>
      <c r="FG11" s="45"/>
      <c r="FH11" s="45"/>
      <c r="FI11" s="45"/>
      <c r="FJ11" s="45"/>
      <c r="FK11" s="45"/>
      <c r="FL11" s="45"/>
      <c r="FM11" s="45"/>
      <c r="FN11" s="45"/>
      <c r="FO11" s="45"/>
      <c r="FP11" s="45"/>
      <c r="FQ11" s="45"/>
      <c r="FR11" s="45"/>
      <c r="FS11" s="45"/>
      <c r="FT11" s="45"/>
      <c r="FU11" s="45"/>
      <c r="FV11" s="45"/>
      <c r="FW11" s="45"/>
      <c r="FX11" s="45"/>
      <c r="FY11" s="45"/>
      <c r="FZ11" s="45"/>
      <c r="GA11" s="45"/>
      <c r="GB11" s="45"/>
      <c r="GC11" s="45"/>
      <c r="GD11" s="45"/>
      <c r="GE11" s="45"/>
      <c r="GF11" s="45"/>
      <c r="GG11" s="45"/>
      <c r="GH11" s="45"/>
      <c r="GI11" s="45"/>
      <c r="GJ11" s="45"/>
      <c r="GK11" s="45"/>
      <c r="GL11" s="45"/>
      <c r="GM11" s="45"/>
      <c r="GN11" s="45"/>
      <c r="GO11" s="45"/>
      <c r="GP11" s="45"/>
      <c r="GQ11" s="45"/>
      <c r="GR11" s="45"/>
      <c r="GS11" s="45"/>
      <c r="GT11" s="45"/>
      <c r="GU11" s="45"/>
      <c r="GV11" s="45"/>
      <c r="GW11" s="45"/>
      <c r="GX11" s="45"/>
      <c r="GY11" s="45"/>
      <c r="GZ11" s="45"/>
      <c r="HA11" s="45"/>
      <c r="HB11" s="45"/>
      <c r="HC11" s="45"/>
      <c r="HD11" s="45"/>
      <c r="HE11" s="45"/>
    </row>
    <row r="12" spans="1:213" s="158" customFormat="1" ht="19.5" customHeight="1">
      <c r="A12" s="172" t="s">
        <v>23</v>
      </c>
      <c r="B12" s="173">
        <v>4785</v>
      </c>
      <c r="C12" s="174">
        <v>4785</v>
      </c>
      <c r="D12" s="174">
        <v>4785</v>
      </c>
      <c r="E12" s="173">
        <v>4785</v>
      </c>
      <c r="F12" s="63">
        <f t="shared" si="0"/>
        <v>100</v>
      </c>
      <c r="G12" s="63">
        <f t="shared" si="1"/>
        <v>100</v>
      </c>
      <c r="H12" s="63">
        <f t="shared" si="2"/>
        <v>0</v>
      </c>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45"/>
      <c r="FE12" s="45"/>
      <c r="FF12" s="45"/>
      <c r="FG12" s="45"/>
      <c r="FH12" s="45"/>
      <c r="FI12" s="45"/>
      <c r="FJ12" s="45"/>
      <c r="FK12" s="45"/>
      <c r="FL12" s="45"/>
      <c r="FM12" s="45"/>
      <c r="FN12" s="45"/>
      <c r="FO12" s="45"/>
      <c r="FP12" s="45"/>
      <c r="FQ12" s="45"/>
      <c r="FR12" s="45"/>
      <c r="FS12" s="45"/>
      <c r="FT12" s="45"/>
      <c r="FU12" s="45"/>
      <c r="FV12" s="45"/>
      <c r="FW12" s="45"/>
      <c r="FX12" s="45"/>
      <c r="FY12" s="45"/>
      <c r="FZ12" s="45"/>
      <c r="GA12" s="45"/>
      <c r="GB12" s="45"/>
      <c r="GC12" s="45"/>
      <c r="GD12" s="45"/>
      <c r="GE12" s="45"/>
      <c r="GF12" s="45"/>
      <c r="GG12" s="45"/>
      <c r="GH12" s="45"/>
      <c r="GI12" s="45"/>
      <c r="GJ12" s="45"/>
      <c r="GK12" s="45"/>
      <c r="GL12" s="45"/>
      <c r="GM12" s="45"/>
      <c r="GN12" s="45"/>
      <c r="GO12" s="45"/>
      <c r="GP12" s="45"/>
      <c r="GQ12" s="45"/>
      <c r="GR12" s="45"/>
      <c r="GS12" s="45"/>
      <c r="GT12" s="45"/>
      <c r="GU12" s="45"/>
      <c r="GV12" s="45"/>
      <c r="GW12" s="45"/>
      <c r="GX12" s="45"/>
      <c r="GY12" s="45"/>
      <c r="GZ12" s="45"/>
      <c r="HA12" s="45"/>
      <c r="HB12" s="45"/>
      <c r="HC12" s="45"/>
      <c r="HD12" s="45"/>
      <c r="HE12" s="45"/>
    </row>
    <row r="13" spans="1:213" s="158" customFormat="1" ht="19.5" customHeight="1">
      <c r="A13" s="172" t="s">
        <v>24</v>
      </c>
      <c r="B13" s="173">
        <v>66</v>
      </c>
      <c r="C13" s="174"/>
      <c r="D13" s="174"/>
      <c r="E13" s="173"/>
      <c r="F13" s="63">
        <f t="shared" si="0"/>
        <v>0</v>
      </c>
      <c r="G13" s="63">
        <f t="shared" si="1"/>
        <v>0</v>
      </c>
      <c r="H13" s="63">
        <f t="shared" si="2"/>
        <v>-100</v>
      </c>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45"/>
      <c r="FE13" s="45"/>
      <c r="FF13" s="45"/>
      <c r="FG13" s="45"/>
      <c r="FH13" s="45"/>
      <c r="FI13" s="45"/>
      <c r="FJ13" s="45"/>
      <c r="FK13" s="45"/>
      <c r="FL13" s="45"/>
      <c r="FM13" s="45"/>
      <c r="FN13" s="45"/>
      <c r="FO13" s="45"/>
      <c r="FP13" s="45"/>
      <c r="FQ13" s="45"/>
      <c r="FR13" s="45"/>
      <c r="FS13" s="45"/>
      <c r="FT13" s="45"/>
      <c r="FU13" s="45"/>
      <c r="FV13" s="45"/>
      <c r="FW13" s="45"/>
      <c r="FX13" s="45"/>
      <c r="FY13" s="45"/>
      <c r="FZ13" s="45"/>
      <c r="GA13" s="45"/>
      <c r="GB13" s="45"/>
      <c r="GC13" s="45"/>
      <c r="GD13" s="45"/>
      <c r="GE13" s="45"/>
      <c r="GF13" s="45"/>
      <c r="GG13" s="45"/>
      <c r="GH13" s="45"/>
      <c r="GI13" s="45"/>
      <c r="GJ13" s="45"/>
      <c r="GK13" s="45"/>
      <c r="GL13" s="45"/>
      <c r="GM13" s="45"/>
      <c r="GN13" s="45"/>
      <c r="GO13" s="45"/>
      <c r="GP13" s="45"/>
      <c r="GQ13" s="45"/>
      <c r="GR13" s="45"/>
      <c r="GS13" s="45"/>
      <c r="GT13" s="45"/>
      <c r="GU13" s="45"/>
      <c r="GV13" s="45"/>
      <c r="GW13" s="45"/>
      <c r="GX13" s="45"/>
      <c r="GY13" s="45"/>
      <c r="GZ13" s="45"/>
      <c r="HA13" s="45"/>
      <c r="HB13" s="45"/>
      <c r="HC13" s="45"/>
      <c r="HD13" s="45"/>
      <c r="HE13" s="45"/>
    </row>
    <row r="14" spans="1:8" s="158" customFormat="1" ht="19.5" customHeight="1">
      <c r="A14" s="64" t="s">
        <v>25</v>
      </c>
      <c r="B14" s="171">
        <v>2400</v>
      </c>
      <c r="C14" s="170"/>
      <c r="D14" s="170"/>
      <c r="E14" s="171"/>
      <c r="F14" s="60">
        <f t="shared" si="0"/>
        <v>0</v>
      </c>
      <c r="G14" s="60">
        <f t="shared" si="1"/>
        <v>0</v>
      </c>
      <c r="H14" s="60">
        <f t="shared" si="2"/>
        <v>-100</v>
      </c>
    </row>
    <row r="15" spans="1:8" s="158" customFormat="1" ht="19.5" customHeight="1">
      <c r="A15" s="176" t="s">
        <v>26</v>
      </c>
      <c r="B15" s="170">
        <f>B16+B17</f>
        <v>5950</v>
      </c>
      <c r="C15" s="170">
        <f>C16+C17</f>
        <v>5800</v>
      </c>
      <c r="D15" s="170">
        <f>D16+D17</f>
        <v>6600</v>
      </c>
      <c r="E15" s="171">
        <f>E16+E17</f>
        <v>1260</v>
      </c>
      <c r="F15" s="60">
        <f t="shared" si="0"/>
        <v>21.72413793103448</v>
      </c>
      <c r="G15" s="60">
        <f t="shared" si="1"/>
        <v>19.090909090909093</v>
      </c>
      <c r="H15" s="60">
        <f t="shared" si="2"/>
        <v>-78.82352941176471</v>
      </c>
    </row>
    <row r="16" spans="1:213" s="158" customFormat="1" ht="19.5" customHeight="1">
      <c r="A16" s="177" t="s">
        <v>27</v>
      </c>
      <c r="B16" s="174"/>
      <c r="C16" s="174"/>
      <c r="D16" s="174"/>
      <c r="E16" s="173"/>
      <c r="F16" s="63">
        <f t="shared" si="0"/>
        <v>0</v>
      </c>
      <c r="G16" s="63">
        <f t="shared" si="1"/>
        <v>0</v>
      </c>
      <c r="H16" s="63">
        <f t="shared" si="2"/>
        <v>0</v>
      </c>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c r="EC16" s="45"/>
      <c r="ED16" s="45"/>
      <c r="EE16" s="45"/>
      <c r="EF16" s="45"/>
      <c r="EG16" s="45"/>
      <c r="EH16" s="45"/>
      <c r="EI16" s="45"/>
      <c r="EJ16" s="45"/>
      <c r="EK16" s="45"/>
      <c r="EL16" s="45"/>
      <c r="EM16" s="45"/>
      <c r="EN16" s="45"/>
      <c r="EO16" s="45"/>
      <c r="EP16" s="45"/>
      <c r="EQ16" s="45"/>
      <c r="ER16" s="45"/>
      <c r="ES16" s="45"/>
      <c r="ET16" s="45"/>
      <c r="EU16" s="45"/>
      <c r="EV16" s="45"/>
      <c r="EW16" s="45"/>
      <c r="EX16" s="45"/>
      <c r="EY16" s="45"/>
      <c r="EZ16" s="45"/>
      <c r="FA16" s="45"/>
      <c r="FB16" s="45"/>
      <c r="FC16" s="45"/>
      <c r="FD16" s="45"/>
      <c r="FE16" s="45"/>
      <c r="FF16" s="45"/>
      <c r="FG16" s="45"/>
      <c r="FH16" s="45"/>
      <c r="FI16" s="45"/>
      <c r="FJ16" s="45"/>
      <c r="FK16" s="45"/>
      <c r="FL16" s="45"/>
      <c r="FM16" s="45"/>
      <c r="FN16" s="45"/>
      <c r="FO16" s="45"/>
      <c r="FP16" s="45"/>
      <c r="FQ16" s="45"/>
      <c r="FR16" s="45"/>
      <c r="FS16" s="45"/>
      <c r="FT16" s="45"/>
      <c r="FU16" s="45"/>
      <c r="FV16" s="45"/>
      <c r="FW16" s="45"/>
      <c r="FX16" s="45"/>
      <c r="FY16" s="45"/>
      <c r="FZ16" s="45"/>
      <c r="GA16" s="45"/>
      <c r="GB16" s="45"/>
      <c r="GC16" s="45"/>
      <c r="GD16" s="45"/>
      <c r="GE16" s="45"/>
      <c r="GF16" s="45"/>
      <c r="GG16" s="45"/>
      <c r="GH16" s="45"/>
      <c r="GI16" s="45"/>
      <c r="GJ16" s="45"/>
      <c r="GK16" s="45"/>
      <c r="GL16" s="45"/>
      <c r="GM16" s="45"/>
      <c r="GN16" s="45"/>
      <c r="GO16" s="45"/>
      <c r="GP16" s="45"/>
      <c r="GQ16" s="45"/>
      <c r="GR16" s="45"/>
      <c r="GS16" s="45"/>
      <c r="GT16" s="45"/>
      <c r="GU16" s="45"/>
      <c r="GV16" s="45"/>
      <c r="GW16" s="45"/>
      <c r="GX16" s="45"/>
      <c r="GY16" s="45"/>
      <c r="GZ16" s="45"/>
      <c r="HA16" s="45"/>
      <c r="HB16" s="45"/>
      <c r="HC16" s="45"/>
      <c r="HD16" s="45"/>
      <c r="HE16" s="45"/>
    </row>
    <row r="17" spans="1:213" s="158" customFormat="1" ht="19.5" customHeight="1">
      <c r="A17" s="178" t="s">
        <v>28</v>
      </c>
      <c r="B17" s="173">
        <v>5950</v>
      </c>
      <c r="C17" s="174">
        <v>5800</v>
      </c>
      <c r="D17" s="174">
        <v>6600</v>
      </c>
      <c r="E17" s="173">
        <v>1260</v>
      </c>
      <c r="F17" s="63">
        <f t="shared" si="0"/>
        <v>21.72413793103448</v>
      </c>
      <c r="G17" s="63">
        <f t="shared" si="1"/>
        <v>19.090909090909093</v>
      </c>
      <c r="H17" s="63">
        <f t="shared" si="2"/>
        <v>-78.82352941176471</v>
      </c>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5"/>
      <c r="DW17" s="45"/>
      <c r="DX17" s="45"/>
      <c r="DY17" s="45"/>
      <c r="DZ17" s="45"/>
      <c r="EA17" s="45"/>
      <c r="EB17" s="45"/>
      <c r="EC17" s="45"/>
      <c r="ED17" s="45"/>
      <c r="EE17" s="45"/>
      <c r="EF17" s="45"/>
      <c r="EG17" s="45"/>
      <c r="EH17" s="45"/>
      <c r="EI17" s="45"/>
      <c r="EJ17" s="45"/>
      <c r="EK17" s="45"/>
      <c r="EL17" s="45"/>
      <c r="EM17" s="45"/>
      <c r="EN17" s="45"/>
      <c r="EO17" s="45"/>
      <c r="EP17" s="45"/>
      <c r="EQ17" s="45"/>
      <c r="ER17" s="45"/>
      <c r="ES17" s="45"/>
      <c r="ET17" s="45"/>
      <c r="EU17" s="45"/>
      <c r="EV17" s="45"/>
      <c r="EW17" s="45"/>
      <c r="EX17" s="45"/>
      <c r="EY17" s="45"/>
      <c r="EZ17" s="45"/>
      <c r="FA17" s="45"/>
      <c r="FB17" s="45"/>
      <c r="FC17" s="45"/>
      <c r="FD17" s="45"/>
      <c r="FE17" s="45"/>
      <c r="FF17" s="45"/>
      <c r="FG17" s="45"/>
      <c r="FH17" s="45"/>
      <c r="FI17" s="45"/>
      <c r="FJ17" s="45"/>
      <c r="FK17" s="45"/>
      <c r="FL17" s="45"/>
      <c r="FM17" s="45"/>
      <c r="FN17" s="45"/>
      <c r="FO17" s="45"/>
      <c r="FP17" s="45"/>
      <c r="FQ17" s="45"/>
      <c r="FR17" s="45"/>
      <c r="FS17" s="45"/>
      <c r="FT17" s="45"/>
      <c r="FU17" s="45"/>
      <c r="FV17" s="45"/>
      <c r="FW17" s="45"/>
      <c r="FX17" s="45"/>
      <c r="FY17" s="45"/>
      <c r="FZ17" s="45"/>
      <c r="GA17" s="45"/>
      <c r="GB17" s="45"/>
      <c r="GC17" s="45"/>
      <c r="GD17" s="45"/>
      <c r="GE17" s="45"/>
      <c r="GF17" s="45"/>
      <c r="GG17" s="45"/>
      <c r="GH17" s="45"/>
      <c r="GI17" s="45"/>
      <c r="GJ17" s="45"/>
      <c r="GK17" s="45"/>
      <c r="GL17" s="45"/>
      <c r="GM17" s="45"/>
      <c r="GN17" s="45"/>
      <c r="GO17" s="45"/>
      <c r="GP17" s="45"/>
      <c r="GQ17" s="45"/>
      <c r="GR17" s="45"/>
      <c r="GS17" s="45"/>
      <c r="GT17" s="45"/>
      <c r="GU17" s="45"/>
      <c r="GV17" s="45"/>
      <c r="GW17" s="45"/>
      <c r="GX17" s="45"/>
      <c r="GY17" s="45"/>
      <c r="GZ17" s="45"/>
      <c r="HA17" s="45"/>
      <c r="HB17" s="45"/>
      <c r="HC17" s="45"/>
      <c r="HD17" s="45"/>
      <c r="HE17" s="45"/>
    </row>
    <row r="18" spans="1:8" s="158" customFormat="1" ht="19.5" customHeight="1">
      <c r="A18" s="176" t="s">
        <v>29</v>
      </c>
      <c r="B18" s="171">
        <v>3037</v>
      </c>
      <c r="C18" s="170">
        <v>3662</v>
      </c>
      <c r="D18" s="170">
        <v>3662</v>
      </c>
      <c r="E18" s="171">
        <v>3662</v>
      </c>
      <c r="F18" s="60">
        <f t="shared" si="0"/>
        <v>100</v>
      </c>
      <c r="G18" s="60">
        <f t="shared" si="1"/>
        <v>100</v>
      </c>
      <c r="H18" s="60">
        <f t="shared" si="2"/>
        <v>20.57951926243003</v>
      </c>
    </row>
    <row r="19" spans="1:8" s="158" customFormat="1" ht="19.5" customHeight="1">
      <c r="A19" s="56" t="s">
        <v>30</v>
      </c>
      <c r="B19" s="170">
        <f>B6+B9</f>
        <v>32217</v>
      </c>
      <c r="C19" s="170">
        <f>C6+C9</f>
        <v>30289</v>
      </c>
      <c r="D19" s="170">
        <f>D6+D9</f>
        <v>33447</v>
      </c>
      <c r="E19" s="171">
        <f>E6+E9</f>
        <v>27638</v>
      </c>
      <c r="F19" s="60">
        <f t="shared" si="0"/>
        <v>91.24764766086699</v>
      </c>
      <c r="G19" s="60">
        <f t="shared" si="1"/>
        <v>82.63222411576524</v>
      </c>
      <c r="H19" s="60">
        <f t="shared" si="2"/>
        <v>-14.21299314026756</v>
      </c>
    </row>
    <row r="20" spans="1:8" s="158" customFormat="1" ht="19.5" customHeight="1">
      <c r="A20" s="179" t="s">
        <v>31</v>
      </c>
      <c r="B20" s="170">
        <v>19719</v>
      </c>
      <c r="C20" s="170">
        <v>23200</v>
      </c>
      <c r="D20" s="170">
        <v>26367</v>
      </c>
      <c r="E20" s="171">
        <v>21085</v>
      </c>
      <c r="F20" s="60">
        <f t="shared" si="0"/>
        <v>90.88362068965517</v>
      </c>
      <c r="G20" s="60">
        <f t="shared" si="1"/>
        <v>79.96738347176394</v>
      </c>
      <c r="H20" s="60">
        <f t="shared" si="2"/>
        <v>6.927328972057406</v>
      </c>
    </row>
    <row r="21" spans="1:8" s="158" customFormat="1" ht="18" customHeight="1">
      <c r="A21" s="175" t="s">
        <v>32</v>
      </c>
      <c r="B21" s="170">
        <f>SUM(B22:B28)</f>
        <v>6326</v>
      </c>
      <c r="C21" s="170">
        <f>SUM(C22:C28)</f>
        <v>6733</v>
      </c>
      <c r="D21" s="170">
        <f>SUM(D22:D28)</f>
        <v>7005</v>
      </c>
      <c r="E21" s="171">
        <f>SUM(E22:E28)</f>
        <v>6545</v>
      </c>
      <c r="F21" s="60">
        <f t="shared" si="0"/>
        <v>97.20778256349324</v>
      </c>
      <c r="G21" s="60">
        <f t="shared" si="1"/>
        <v>93.43326195574589</v>
      </c>
      <c r="H21" s="60">
        <f t="shared" si="2"/>
        <v>3.4619032564021497</v>
      </c>
    </row>
    <row r="22" spans="1:213" s="158" customFormat="1" ht="19.5" customHeight="1">
      <c r="A22" s="180" t="s">
        <v>33</v>
      </c>
      <c r="B22" s="173">
        <v>1203</v>
      </c>
      <c r="C22" s="174">
        <v>1203</v>
      </c>
      <c r="D22" s="174">
        <v>1203</v>
      </c>
      <c r="E22" s="173">
        <v>1203</v>
      </c>
      <c r="F22" s="63">
        <f t="shared" si="0"/>
        <v>100</v>
      </c>
      <c r="G22" s="63">
        <f t="shared" si="1"/>
        <v>100</v>
      </c>
      <c r="H22" s="63">
        <f t="shared" si="2"/>
        <v>0</v>
      </c>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c r="EC22" s="45"/>
      <c r="ED22" s="45"/>
      <c r="EE22" s="45"/>
      <c r="EF22" s="45"/>
      <c r="EG22" s="45"/>
      <c r="EH22" s="45"/>
      <c r="EI22" s="45"/>
      <c r="EJ22" s="45"/>
      <c r="EK22" s="45"/>
      <c r="EL22" s="45"/>
      <c r="EM22" s="45"/>
      <c r="EN22" s="45"/>
      <c r="EO22" s="45"/>
      <c r="EP22" s="45"/>
      <c r="EQ22" s="45"/>
      <c r="ER22" s="45"/>
      <c r="ES22" s="45"/>
      <c r="ET22" s="45"/>
      <c r="EU22" s="45"/>
      <c r="EV22" s="45"/>
      <c r="EW22" s="45"/>
      <c r="EX22" s="45"/>
      <c r="EY22" s="45"/>
      <c r="EZ22" s="45"/>
      <c r="FA22" s="45"/>
      <c r="FB22" s="45"/>
      <c r="FC22" s="45"/>
      <c r="FD22" s="45"/>
      <c r="FE22" s="45"/>
      <c r="FF22" s="45"/>
      <c r="FG22" s="45"/>
      <c r="FH22" s="45"/>
      <c r="FI22" s="45"/>
      <c r="FJ22" s="45"/>
      <c r="FK22" s="45"/>
      <c r="FL22" s="45"/>
      <c r="FM22" s="45"/>
      <c r="FN22" s="45"/>
      <c r="FO22" s="45"/>
      <c r="FP22" s="45"/>
      <c r="FQ22" s="45"/>
      <c r="FR22" s="45"/>
      <c r="FS22" s="45"/>
      <c r="FT22" s="45"/>
      <c r="FU22" s="45"/>
      <c r="FV22" s="45"/>
      <c r="FW22" s="45"/>
      <c r="FX22" s="45"/>
      <c r="FY22" s="45"/>
      <c r="FZ22" s="45"/>
      <c r="GA22" s="45"/>
      <c r="GB22" s="45"/>
      <c r="GC22" s="45"/>
      <c r="GD22" s="45"/>
      <c r="GE22" s="45"/>
      <c r="GF22" s="45"/>
      <c r="GG22" s="45"/>
      <c r="GH22" s="45"/>
      <c r="GI22" s="45"/>
      <c r="GJ22" s="45"/>
      <c r="GK22" s="45"/>
      <c r="GL22" s="45"/>
      <c r="GM22" s="45"/>
      <c r="GN22" s="45"/>
      <c r="GO22" s="45"/>
      <c r="GP22" s="45"/>
      <c r="GQ22" s="45"/>
      <c r="GR22" s="45"/>
      <c r="GS22" s="45"/>
      <c r="GT22" s="45"/>
      <c r="GU22" s="45"/>
      <c r="GV22" s="45"/>
      <c r="GW22" s="45"/>
      <c r="GX22" s="45"/>
      <c r="GY22" s="45"/>
      <c r="GZ22" s="45"/>
      <c r="HA22" s="45"/>
      <c r="HB22" s="45"/>
      <c r="HC22" s="45"/>
      <c r="HD22" s="45"/>
      <c r="HE22" s="45"/>
    </row>
    <row r="23" spans="1:213" s="158" customFormat="1" ht="19.5" customHeight="1">
      <c r="A23" s="180" t="s">
        <v>34</v>
      </c>
      <c r="B23" s="173">
        <v>3221</v>
      </c>
      <c r="C23" s="174">
        <v>3478</v>
      </c>
      <c r="D23" s="174">
        <v>3750</v>
      </c>
      <c r="E23" s="173">
        <v>3293</v>
      </c>
      <c r="F23" s="63">
        <f t="shared" si="0"/>
        <v>94.68085106382979</v>
      </c>
      <c r="G23" s="63">
        <f t="shared" si="1"/>
        <v>87.81333333333333</v>
      </c>
      <c r="H23" s="63">
        <f t="shared" si="2"/>
        <v>2.23533064265756</v>
      </c>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c r="EC23" s="45"/>
      <c r="ED23" s="45"/>
      <c r="EE23" s="45"/>
      <c r="EF23" s="45"/>
      <c r="EG23" s="45"/>
      <c r="EH23" s="45"/>
      <c r="EI23" s="45"/>
      <c r="EJ23" s="45"/>
      <c r="EK23" s="45"/>
      <c r="EL23" s="45"/>
      <c r="EM23" s="45"/>
      <c r="EN23" s="45"/>
      <c r="EO23" s="45"/>
      <c r="EP23" s="45"/>
      <c r="EQ23" s="45"/>
      <c r="ER23" s="45"/>
      <c r="ES23" s="45"/>
      <c r="ET23" s="45"/>
      <c r="EU23" s="45"/>
      <c r="EV23" s="45"/>
      <c r="EW23" s="45"/>
      <c r="EX23" s="45"/>
      <c r="EY23" s="45"/>
      <c r="EZ23" s="45"/>
      <c r="FA23" s="45"/>
      <c r="FB23" s="45"/>
      <c r="FC23" s="45"/>
      <c r="FD23" s="45"/>
      <c r="FE23" s="45"/>
      <c r="FF23" s="45"/>
      <c r="FG23" s="45"/>
      <c r="FH23" s="45"/>
      <c r="FI23" s="45"/>
      <c r="FJ23" s="45"/>
      <c r="FK23" s="45"/>
      <c r="FL23" s="45"/>
      <c r="FM23" s="45"/>
      <c r="FN23" s="45"/>
      <c r="FO23" s="45"/>
      <c r="FP23" s="45"/>
      <c r="FQ23" s="45"/>
      <c r="FR23" s="45"/>
      <c r="FS23" s="45"/>
      <c r="FT23" s="45"/>
      <c r="FU23" s="45"/>
      <c r="FV23" s="45"/>
      <c r="FW23" s="45"/>
      <c r="FX23" s="45"/>
      <c r="FY23" s="45"/>
      <c r="FZ23" s="45"/>
      <c r="GA23" s="45"/>
      <c r="GB23" s="45"/>
      <c r="GC23" s="45"/>
      <c r="GD23" s="45"/>
      <c r="GE23" s="45"/>
      <c r="GF23" s="45"/>
      <c r="GG23" s="45"/>
      <c r="GH23" s="45"/>
      <c r="GI23" s="45"/>
      <c r="GJ23" s="45"/>
      <c r="GK23" s="45"/>
      <c r="GL23" s="45"/>
      <c r="GM23" s="45"/>
      <c r="GN23" s="45"/>
      <c r="GO23" s="45"/>
      <c r="GP23" s="45"/>
      <c r="GQ23" s="45"/>
      <c r="GR23" s="45"/>
      <c r="GS23" s="45"/>
      <c r="GT23" s="45"/>
      <c r="GU23" s="45"/>
      <c r="GV23" s="45"/>
      <c r="GW23" s="45"/>
      <c r="GX23" s="45"/>
      <c r="GY23" s="45"/>
      <c r="GZ23" s="45"/>
      <c r="HA23" s="45"/>
      <c r="HB23" s="45"/>
      <c r="HC23" s="45"/>
      <c r="HD23" s="45"/>
      <c r="HE23" s="45"/>
    </row>
    <row r="24" spans="1:213" s="158" customFormat="1" ht="19.5" customHeight="1">
      <c r="A24" s="180" t="s">
        <v>35</v>
      </c>
      <c r="B24" s="173"/>
      <c r="C24" s="174">
        <v>150</v>
      </c>
      <c r="D24" s="174">
        <v>150</v>
      </c>
      <c r="E24" s="173">
        <v>147</v>
      </c>
      <c r="F24" s="63">
        <f t="shared" si="0"/>
        <v>98</v>
      </c>
      <c r="G24" s="63">
        <f t="shared" si="1"/>
        <v>98</v>
      </c>
      <c r="H24" s="63">
        <f t="shared" si="2"/>
        <v>0</v>
      </c>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c r="EC24" s="45"/>
      <c r="ED24" s="45"/>
      <c r="EE24" s="45"/>
      <c r="EF24" s="45"/>
      <c r="EG24" s="45"/>
      <c r="EH24" s="45"/>
      <c r="EI24" s="45"/>
      <c r="EJ24" s="45"/>
      <c r="EK24" s="45"/>
      <c r="EL24" s="45"/>
      <c r="EM24" s="45"/>
      <c r="EN24" s="45"/>
      <c r="EO24" s="45"/>
      <c r="EP24" s="45"/>
      <c r="EQ24" s="45"/>
      <c r="ER24" s="45"/>
      <c r="ES24" s="45"/>
      <c r="ET24" s="45"/>
      <c r="EU24" s="45"/>
      <c r="EV24" s="45"/>
      <c r="EW24" s="45"/>
      <c r="EX24" s="45"/>
      <c r="EY24" s="45"/>
      <c r="EZ24" s="45"/>
      <c r="FA24" s="45"/>
      <c r="FB24" s="45"/>
      <c r="FC24" s="45"/>
      <c r="FD24" s="45"/>
      <c r="FE24" s="45"/>
      <c r="FF24" s="45"/>
      <c r="FG24" s="45"/>
      <c r="FH24" s="45"/>
      <c r="FI24" s="45"/>
      <c r="FJ24" s="45"/>
      <c r="FK24" s="45"/>
      <c r="FL24" s="45"/>
      <c r="FM24" s="45"/>
      <c r="FN24" s="45"/>
      <c r="FO24" s="45"/>
      <c r="FP24" s="45"/>
      <c r="FQ24" s="45"/>
      <c r="FR24" s="45"/>
      <c r="FS24" s="45"/>
      <c r="FT24" s="45"/>
      <c r="FU24" s="45"/>
      <c r="FV24" s="45"/>
      <c r="FW24" s="45"/>
      <c r="FX24" s="45"/>
      <c r="FY24" s="45"/>
      <c r="FZ24" s="45"/>
      <c r="GA24" s="45"/>
      <c r="GB24" s="45"/>
      <c r="GC24" s="45"/>
      <c r="GD24" s="45"/>
      <c r="GE24" s="45"/>
      <c r="GF24" s="45"/>
      <c r="GG24" s="45"/>
      <c r="GH24" s="45"/>
      <c r="GI24" s="45"/>
      <c r="GJ24" s="45"/>
      <c r="GK24" s="45"/>
      <c r="GL24" s="45"/>
      <c r="GM24" s="45"/>
      <c r="GN24" s="45"/>
      <c r="GO24" s="45"/>
      <c r="GP24" s="45"/>
      <c r="GQ24" s="45"/>
      <c r="GR24" s="45"/>
      <c r="GS24" s="45"/>
      <c r="GT24" s="45"/>
      <c r="GU24" s="45"/>
      <c r="GV24" s="45"/>
      <c r="GW24" s="45"/>
      <c r="GX24" s="45"/>
      <c r="GY24" s="45"/>
      <c r="GZ24" s="45"/>
      <c r="HA24" s="45"/>
      <c r="HB24" s="45"/>
      <c r="HC24" s="45"/>
      <c r="HD24" s="45"/>
      <c r="HE24" s="45"/>
    </row>
    <row r="25" spans="1:213" s="158" customFormat="1" ht="19.5" customHeight="1">
      <c r="A25" s="180" t="s">
        <v>36</v>
      </c>
      <c r="B25" s="173">
        <v>1902</v>
      </c>
      <c r="C25" s="174">
        <v>1902</v>
      </c>
      <c r="D25" s="174">
        <v>1902</v>
      </c>
      <c r="E25" s="173">
        <v>1902</v>
      </c>
      <c r="F25" s="63">
        <f t="shared" si="0"/>
        <v>100</v>
      </c>
      <c r="G25" s="63">
        <f t="shared" si="1"/>
        <v>100</v>
      </c>
      <c r="H25" s="63">
        <f t="shared" si="2"/>
        <v>0</v>
      </c>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c r="EC25" s="45"/>
      <c r="ED25" s="45"/>
      <c r="EE25" s="45"/>
      <c r="EF25" s="45"/>
      <c r="EG25" s="45"/>
      <c r="EH25" s="45"/>
      <c r="EI25" s="45"/>
      <c r="EJ25" s="45"/>
      <c r="EK25" s="45"/>
      <c r="EL25" s="45"/>
      <c r="EM25" s="45"/>
      <c r="EN25" s="45"/>
      <c r="EO25" s="45"/>
      <c r="EP25" s="45"/>
      <c r="EQ25" s="45"/>
      <c r="ER25" s="45"/>
      <c r="ES25" s="45"/>
      <c r="ET25" s="45"/>
      <c r="EU25" s="45"/>
      <c r="EV25" s="45"/>
      <c r="EW25" s="45"/>
      <c r="EX25" s="45"/>
      <c r="EY25" s="45"/>
      <c r="EZ25" s="45"/>
      <c r="FA25" s="45"/>
      <c r="FB25" s="45"/>
      <c r="FC25" s="45"/>
      <c r="FD25" s="45"/>
      <c r="FE25" s="45"/>
      <c r="FF25" s="45"/>
      <c r="FG25" s="45"/>
      <c r="FH25" s="45"/>
      <c r="FI25" s="45"/>
      <c r="FJ25" s="45"/>
      <c r="FK25" s="45"/>
      <c r="FL25" s="45"/>
      <c r="FM25" s="45"/>
      <c r="FN25" s="45"/>
      <c r="FO25" s="45"/>
      <c r="FP25" s="45"/>
      <c r="FQ25" s="45"/>
      <c r="FR25" s="45"/>
      <c r="FS25" s="45"/>
      <c r="FT25" s="45"/>
      <c r="FU25" s="45"/>
      <c r="FV25" s="45"/>
      <c r="FW25" s="45"/>
      <c r="FX25" s="45"/>
      <c r="FY25" s="45"/>
      <c r="FZ25" s="45"/>
      <c r="GA25" s="45"/>
      <c r="GB25" s="45"/>
      <c r="GC25" s="45"/>
      <c r="GD25" s="45"/>
      <c r="GE25" s="45"/>
      <c r="GF25" s="45"/>
      <c r="GG25" s="45"/>
      <c r="GH25" s="45"/>
      <c r="GI25" s="45"/>
      <c r="GJ25" s="45"/>
      <c r="GK25" s="45"/>
      <c r="GL25" s="45"/>
      <c r="GM25" s="45"/>
      <c r="GN25" s="45"/>
      <c r="GO25" s="45"/>
      <c r="GP25" s="45"/>
      <c r="GQ25" s="45"/>
      <c r="GR25" s="45"/>
      <c r="GS25" s="45"/>
      <c r="GT25" s="45"/>
      <c r="GU25" s="45"/>
      <c r="GV25" s="45"/>
      <c r="GW25" s="45"/>
      <c r="GX25" s="45"/>
      <c r="GY25" s="45"/>
      <c r="GZ25" s="45"/>
      <c r="HA25" s="45"/>
      <c r="HB25" s="45"/>
      <c r="HC25" s="45"/>
      <c r="HD25" s="45"/>
      <c r="HE25" s="45"/>
    </row>
    <row r="26" spans="1:213" s="158" customFormat="1" ht="19.5" customHeight="1">
      <c r="A26" s="180" t="s">
        <v>37</v>
      </c>
      <c r="B26" s="174"/>
      <c r="C26" s="174"/>
      <c r="D26" s="174"/>
      <c r="E26" s="173"/>
      <c r="F26" s="63"/>
      <c r="G26" s="63"/>
      <c r="H26" s="63"/>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45"/>
      <c r="ED26" s="45"/>
      <c r="EE26" s="45"/>
      <c r="EF26" s="45"/>
      <c r="EG26" s="45"/>
      <c r="EH26" s="45"/>
      <c r="EI26" s="45"/>
      <c r="EJ26" s="45"/>
      <c r="EK26" s="45"/>
      <c r="EL26" s="45"/>
      <c r="EM26" s="45"/>
      <c r="EN26" s="45"/>
      <c r="EO26" s="45"/>
      <c r="EP26" s="45"/>
      <c r="EQ26" s="45"/>
      <c r="ER26" s="45"/>
      <c r="ES26" s="45"/>
      <c r="ET26" s="45"/>
      <c r="EU26" s="45"/>
      <c r="EV26" s="45"/>
      <c r="EW26" s="45"/>
      <c r="EX26" s="45"/>
      <c r="EY26" s="45"/>
      <c r="EZ26" s="45"/>
      <c r="FA26" s="45"/>
      <c r="FB26" s="45"/>
      <c r="FC26" s="45"/>
      <c r="FD26" s="45"/>
      <c r="FE26" s="45"/>
      <c r="FF26" s="45"/>
      <c r="FG26" s="45"/>
      <c r="FH26" s="45"/>
      <c r="FI26" s="45"/>
      <c r="FJ26" s="45"/>
      <c r="FK26" s="45"/>
      <c r="FL26" s="45"/>
      <c r="FM26" s="45"/>
      <c r="FN26" s="45"/>
      <c r="FO26" s="45"/>
      <c r="FP26" s="45"/>
      <c r="FQ26" s="45"/>
      <c r="FR26" s="45"/>
      <c r="FS26" s="45"/>
      <c r="FT26" s="45"/>
      <c r="FU26" s="45"/>
      <c r="FV26" s="45"/>
      <c r="FW26" s="45"/>
      <c r="FX26" s="45"/>
      <c r="FY26" s="45"/>
      <c r="FZ26" s="45"/>
      <c r="GA26" s="45"/>
      <c r="GB26" s="45"/>
      <c r="GC26" s="45"/>
      <c r="GD26" s="45"/>
      <c r="GE26" s="45"/>
      <c r="GF26" s="45"/>
      <c r="GG26" s="45"/>
      <c r="GH26" s="45"/>
      <c r="GI26" s="45"/>
      <c r="GJ26" s="45"/>
      <c r="GK26" s="45"/>
      <c r="GL26" s="45"/>
      <c r="GM26" s="45"/>
      <c r="GN26" s="45"/>
      <c r="GO26" s="45"/>
      <c r="GP26" s="45"/>
      <c r="GQ26" s="45"/>
      <c r="GR26" s="45"/>
      <c r="GS26" s="45"/>
      <c r="GT26" s="45"/>
      <c r="GU26" s="45"/>
      <c r="GV26" s="45"/>
      <c r="GW26" s="45"/>
      <c r="GX26" s="45"/>
      <c r="GY26" s="45"/>
      <c r="GZ26" s="45"/>
      <c r="HA26" s="45"/>
      <c r="HB26" s="45"/>
      <c r="HC26" s="45"/>
      <c r="HD26" s="45"/>
      <c r="HE26" s="45"/>
    </row>
    <row r="27" spans="1:213" s="158" customFormat="1" ht="19.5" customHeight="1">
      <c r="A27" s="180" t="s">
        <v>38</v>
      </c>
      <c r="B27" s="174"/>
      <c r="C27" s="174"/>
      <c r="D27" s="174"/>
      <c r="E27" s="173"/>
      <c r="F27" s="63"/>
      <c r="G27" s="63"/>
      <c r="H27" s="63"/>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45"/>
      <c r="DS27" s="45"/>
      <c r="DT27" s="45"/>
      <c r="DU27" s="45"/>
      <c r="DV27" s="45"/>
      <c r="DW27" s="45"/>
      <c r="DX27" s="45"/>
      <c r="DY27" s="45"/>
      <c r="DZ27" s="45"/>
      <c r="EA27" s="45"/>
      <c r="EB27" s="45"/>
      <c r="EC27" s="45"/>
      <c r="ED27" s="45"/>
      <c r="EE27" s="45"/>
      <c r="EF27" s="45"/>
      <c r="EG27" s="45"/>
      <c r="EH27" s="45"/>
      <c r="EI27" s="45"/>
      <c r="EJ27" s="45"/>
      <c r="EK27" s="45"/>
      <c r="EL27" s="45"/>
      <c r="EM27" s="45"/>
      <c r="EN27" s="45"/>
      <c r="EO27" s="45"/>
      <c r="EP27" s="45"/>
      <c r="EQ27" s="45"/>
      <c r="ER27" s="45"/>
      <c r="ES27" s="45"/>
      <c r="ET27" s="45"/>
      <c r="EU27" s="45"/>
      <c r="EV27" s="45"/>
      <c r="EW27" s="45"/>
      <c r="EX27" s="45"/>
      <c r="EY27" s="45"/>
      <c r="EZ27" s="45"/>
      <c r="FA27" s="45"/>
      <c r="FB27" s="45"/>
      <c r="FC27" s="45"/>
      <c r="FD27" s="45"/>
      <c r="FE27" s="45"/>
      <c r="FF27" s="45"/>
      <c r="FG27" s="45"/>
      <c r="FH27" s="45"/>
      <c r="FI27" s="45"/>
      <c r="FJ27" s="45"/>
      <c r="FK27" s="45"/>
      <c r="FL27" s="45"/>
      <c r="FM27" s="45"/>
      <c r="FN27" s="45"/>
      <c r="FO27" s="45"/>
      <c r="FP27" s="45"/>
      <c r="FQ27" s="45"/>
      <c r="FR27" s="45"/>
      <c r="FS27" s="45"/>
      <c r="FT27" s="45"/>
      <c r="FU27" s="45"/>
      <c r="FV27" s="45"/>
      <c r="FW27" s="45"/>
      <c r="FX27" s="45"/>
      <c r="FY27" s="45"/>
      <c r="FZ27" s="45"/>
      <c r="GA27" s="45"/>
      <c r="GB27" s="45"/>
      <c r="GC27" s="45"/>
      <c r="GD27" s="45"/>
      <c r="GE27" s="45"/>
      <c r="GF27" s="45"/>
      <c r="GG27" s="45"/>
      <c r="GH27" s="45"/>
      <c r="GI27" s="45"/>
      <c r="GJ27" s="45"/>
      <c r="GK27" s="45"/>
      <c r="GL27" s="45"/>
      <c r="GM27" s="45"/>
      <c r="GN27" s="45"/>
      <c r="GO27" s="45"/>
      <c r="GP27" s="45"/>
      <c r="GQ27" s="45"/>
      <c r="GR27" s="45"/>
      <c r="GS27" s="45"/>
      <c r="GT27" s="45"/>
      <c r="GU27" s="45"/>
      <c r="GV27" s="45"/>
      <c r="GW27" s="45"/>
      <c r="GX27" s="45"/>
      <c r="GY27" s="45"/>
      <c r="GZ27" s="45"/>
      <c r="HA27" s="45"/>
      <c r="HB27" s="45"/>
      <c r="HC27" s="45"/>
      <c r="HD27" s="45"/>
      <c r="HE27" s="45"/>
    </row>
    <row r="28" spans="1:213" s="158" customFormat="1" ht="19.5" customHeight="1">
      <c r="A28" s="181" t="s">
        <v>39</v>
      </c>
      <c r="B28" s="174"/>
      <c r="C28" s="174"/>
      <c r="D28" s="174"/>
      <c r="E28" s="173"/>
      <c r="F28" s="63">
        <f aca="true" t="shared" si="3" ref="F28:F38">IF(ISERROR(E28/C28),,(E28/C28)*100)</f>
        <v>0</v>
      </c>
      <c r="G28" s="63">
        <f aca="true" t="shared" si="4" ref="G28:G38">IF(ISERROR(E28/D28),,(E28/D28)*100)</f>
        <v>0</v>
      </c>
      <c r="H28" s="63">
        <f aca="true" t="shared" si="5" ref="H28:H38">IF(ISERROR(E28/B28),,(E28-B28)/B28*100)</f>
        <v>0</v>
      </c>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c r="DK28" s="45"/>
      <c r="DL28" s="45"/>
      <c r="DM28" s="45"/>
      <c r="DN28" s="45"/>
      <c r="DO28" s="45"/>
      <c r="DP28" s="45"/>
      <c r="DQ28" s="45"/>
      <c r="DR28" s="45"/>
      <c r="DS28" s="45"/>
      <c r="DT28" s="45"/>
      <c r="DU28" s="45"/>
      <c r="DV28" s="45"/>
      <c r="DW28" s="45"/>
      <c r="DX28" s="45"/>
      <c r="DY28" s="45"/>
      <c r="DZ28" s="45"/>
      <c r="EA28" s="45"/>
      <c r="EB28" s="45"/>
      <c r="EC28" s="45"/>
      <c r="ED28" s="45"/>
      <c r="EE28" s="45"/>
      <c r="EF28" s="45"/>
      <c r="EG28" s="45"/>
      <c r="EH28" s="45"/>
      <c r="EI28" s="45"/>
      <c r="EJ28" s="45"/>
      <c r="EK28" s="45"/>
      <c r="EL28" s="45"/>
      <c r="EM28" s="45"/>
      <c r="EN28" s="45"/>
      <c r="EO28" s="45"/>
      <c r="EP28" s="45"/>
      <c r="EQ28" s="45"/>
      <c r="ER28" s="45"/>
      <c r="ES28" s="45"/>
      <c r="ET28" s="45"/>
      <c r="EU28" s="45"/>
      <c r="EV28" s="45"/>
      <c r="EW28" s="45"/>
      <c r="EX28" s="45"/>
      <c r="EY28" s="45"/>
      <c r="EZ28" s="45"/>
      <c r="FA28" s="45"/>
      <c r="FB28" s="45"/>
      <c r="FC28" s="45"/>
      <c r="FD28" s="45"/>
      <c r="FE28" s="45"/>
      <c r="FF28" s="45"/>
      <c r="FG28" s="45"/>
      <c r="FH28" s="45"/>
      <c r="FI28" s="45"/>
      <c r="FJ28" s="45"/>
      <c r="FK28" s="45"/>
      <c r="FL28" s="45"/>
      <c r="FM28" s="45"/>
      <c r="FN28" s="45"/>
      <c r="FO28" s="45"/>
      <c r="FP28" s="45"/>
      <c r="FQ28" s="45"/>
      <c r="FR28" s="45"/>
      <c r="FS28" s="45"/>
      <c r="FT28" s="45"/>
      <c r="FU28" s="45"/>
      <c r="FV28" s="45"/>
      <c r="FW28" s="45"/>
      <c r="FX28" s="45"/>
      <c r="FY28" s="45"/>
      <c r="FZ28" s="45"/>
      <c r="GA28" s="45"/>
      <c r="GB28" s="45"/>
      <c r="GC28" s="45"/>
      <c r="GD28" s="45"/>
      <c r="GE28" s="45"/>
      <c r="GF28" s="45"/>
      <c r="GG28" s="45"/>
      <c r="GH28" s="45"/>
      <c r="GI28" s="45"/>
      <c r="GJ28" s="45"/>
      <c r="GK28" s="45"/>
      <c r="GL28" s="45"/>
      <c r="GM28" s="45"/>
      <c r="GN28" s="45"/>
      <c r="GO28" s="45"/>
      <c r="GP28" s="45"/>
      <c r="GQ28" s="45"/>
      <c r="GR28" s="45"/>
      <c r="GS28" s="45"/>
      <c r="GT28" s="45"/>
      <c r="GU28" s="45"/>
      <c r="GV28" s="45"/>
      <c r="GW28" s="45"/>
      <c r="GX28" s="45"/>
      <c r="GY28" s="45"/>
      <c r="GZ28" s="45"/>
      <c r="HA28" s="45"/>
      <c r="HB28" s="45"/>
      <c r="HC28" s="45"/>
      <c r="HD28" s="45"/>
      <c r="HE28" s="45"/>
    </row>
    <row r="29" spans="1:8" s="158" customFormat="1" ht="19.5" customHeight="1">
      <c r="A29" s="71" t="s">
        <v>40</v>
      </c>
      <c r="B29" s="170">
        <f>SUM(B30:B31)</f>
        <v>2510</v>
      </c>
      <c r="C29" s="170">
        <f>SUM(C30:C31)</f>
        <v>0</v>
      </c>
      <c r="D29" s="170">
        <f>SUM(D30:D31)</f>
        <v>0</v>
      </c>
      <c r="E29" s="171">
        <f>SUM(E30:E31)</f>
        <v>0</v>
      </c>
      <c r="F29" s="60">
        <f t="shared" si="3"/>
        <v>0</v>
      </c>
      <c r="G29" s="60">
        <f t="shared" si="4"/>
        <v>0</v>
      </c>
      <c r="H29" s="60">
        <f t="shared" si="5"/>
        <v>-100</v>
      </c>
    </row>
    <row r="30" spans="1:213" s="158" customFormat="1" ht="19.5" customHeight="1">
      <c r="A30" s="182" t="s">
        <v>41</v>
      </c>
      <c r="B30" s="173">
        <v>2510</v>
      </c>
      <c r="C30" s="174"/>
      <c r="D30" s="174"/>
      <c r="E30" s="173"/>
      <c r="F30" s="63">
        <f t="shared" si="3"/>
        <v>0</v>
      </c>
      <c r="G30" s="63">
        <f t="shared" si="4"/>
        <v>0</v>
      </c>
      <c r="H30" s="63">
        <f t="shared" si="5"/>
        <v>-100</v>
      </c>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c r="DJ30" s="45"/>
      <c r="DK30" s="45"/>
      <c r="DL30" s="45"/>
      <c r="DM30" s="45"/>
      <c r="DN30" s="45"/>
      <c r="DO30" s="45"/>
      <c r="DP30" s="45"/>
      <c r="DQ30" s="45"/>
      <c r="DR30" s="45"/>
      <c r="DS30" s="45"/>
      <c r="DT30" s="45"/>
      <c r="DU30" s="45"/>
      <c r="DV30" s="45"/>
      <c r="DW30" s="45"/>
      <c r="DX30" s="45"/>
      <c r="DY30" s="45"/>
      <c r="DZ30" s="45"/>
      <c r="EA30" s="45"/>
      <c r="EB30" s="45"/>
      <c r="EC30" s="45"/>
      <c r="ED30" s="45"/>
      <c r="EE30" s="45"/>
      <c r="EF30" s="45"/>
      <c r="EG30" s="45"/>
      <c r="EH30" s="45"/>
      <c r="EI30" s="45"/>
      <c r="EJ30" s="45"/>
      <c r="EK30" s="45"/>
      <c r="EL30" s="45"/>
      <c r="EM30" s="45"/>
      <c r="EN30" s="45"/>
      <c r="EO30" s="45"/>
      <c r="EP30" s="45"/>
      <c r="EQ30" s="45"/>
      <c r="ER30" s="45"/>
      <c r="ES30" s="45"/>
      <c r="ET30" s="45"/>
      <c r="EU30" s="45"/>
      <c r="EV30" s="45"/>
      <c r="EW30" s="45"/>
      <c r="EX30" s="45"/>
      <c r="EY30" s="45"/>
      <c r="EZ30" s="45"/>
      <c r="FA30" s="45"/>
      <c r="FB30" s="45"/>
      <c r="FC30" s="45"/>
      <c r="FD30" s="45"/>
      <c r="FE30" s="45"/>
      <c r="FF30" s="45"/>
      <c r="FG30" s="45"/>
      <c r="FH30" s="45"/>
      <c r="FI30" s="45"/>
      <c r="FJ30" s="45"/>
      <c r="FK30" s="45"/>
      <c r="FL30" s="45"/>
      <c r="FM30" s="45"/>
      <c r="FN30" s="45"/>
      <c r="FO30" s="45"/>
      <c r="FP30" s="45"/>
      <c r="FQ30" s="45"/>
      <c r="FR30" s="45"/>
      <c r="FS30" s="45"/>
      <c r="FT30" s="45"/>
      <c r="FU30" s="45"/>
      <c r="FV30" s="45"/>
      <c r="FW30" s="45"/>
      <c r="FX30" s="45"/>
      <c r="FY30" s="45"/>
      <c r="FZ30" s="45"/>
      <c r="GA30" s="45"/>
      <c r="GB30" s="45"/>
      <c r="GC30" s="45"/>
      <c r="GD30" s="45"/>
      <c r="GE30" s="45"/>
      <c r="GF30" s="45"/>
      <c r="GG30" s="45"/>
      <c r="GH30" s="45"/>
      <c r="GI30" s="45"/>
      <c r="GJ30" s="45"/>
      <c r="GK30" s="45"/>
      <c r="GL30" s="45"/>
      <c r="GM30" s="45"/>
      <c r="GN30" s="45"/>
      <c r="GO30" s="45"/>
      <c r="GP30" s="45"/>
      <c r="GQ30" s="45"/>
      <c r="GR30" s="45"/>
      <c r="GS30" s="45"/>
      <c r="GT30" s="45"/>
      <c r="GU30" s="45"/>
      <c r="GV30" s="45"/>
      <c r="GW30" s="45"/>
      <c r="GX30" s="45"/>
      <c r="GY30" s="45"/>
      <c r="GZ30" s="45"/>
      <c r="HA30" s="45"/>
      <c r="HB30" s="45"/>
      <c r="HC30" s="45"/>
      <c r="HD30" s="45"/>
      <c r="HE30" s="45"/>
    </row>
    <row r="31" spans="1:213" s="158" customFormat="1" ht="30" customHeight="1">
      <c r="A31" s="182" t="s">
        <v>42</v>
      </c>
      <c r="B31" s="174"/>
      <c r="C31" s="174"/>
      <c r="D31" s="174"/>
      <c r="E31" s="173"/>
      <c r="F31" s="63">
        <f t="shared" si="3"/>
        <v>0</v>
      </c>
      <c r="G31" s="63">
        <f t="shared" si="4"/>
        <v>0</v>
      </c>
      <c r="H31" s="63">
        <f t="shared" si="5"/>
        <v>0</v>
      </c>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c r="DL31" s="45"/>
      <c r="DM31" s="45"/>
      <c r="DN31" s="45"/>
      <c r="DO31" s="45"/>
      <c r="DP31" s="45"/>
      <c r="DQ31" s="45"/>
      <c r="DR31" s="45"/>
      <c r="DS31" s="45"/>
      <c r="DT31" s="45"/>
      <c r="DU31" s="45"/>
      <c r="DV31" s="45"/>
      <c r="DW31" s="45"/>
      <c r="DX31" s="45"/>
      <c r="DY31" s="45"/>
      <c r="DZ31" s="45"/>
      <c r="EA31" s="45"/>
      <c r="EB31" s="45"/>
      <c r="EC31" s="45"/>
      <c r="ED31" s="45"/>
      <c r="EE31" s="45"/>
      <c r="EF31" s="45"/>
      <c r="EG31" s="45"/>
      <c r="EH31" s="45"/>
      <c r="EI31" s="45"/>
      <c r="EJ31" s="45"/>
      <c r="EK31" s="45"/>
      <c r="EL31" s="45"/>
      <c r="EM31" s="45"/>
      <c r="EN31" s="45"/>
      <c r="EO31" s="45"/>
      <c r="EP31" s="45"/>
      <c r="EQ31" s="45"/>
      <c r="ER31" s="45"/>
      <c r="ES31" s="45"/>
      <c r="ET31" s="45"/>
      <c r="EU31" s="45"/>
      <c r="EV31" s="45"/>
      <c r="EW31" s="45"/>
      <c r="EX31" s="45"/>
      <c r="EY31" s="45"/>
      <c r="EZ31" s="45"/>
      <c r="FA31" s="45"/>
      <c r="FB31" s="45"/>
      <c r="FC31" s="45"/>
      <c r="FD31" s="45"/>
      <c r="FE31" s="45"/>
      <c r="FF31" s="45"/>
      <c r="FG31" s="45"/>
      <c r="FH31" s="45"/>
      <c r="FI31" s="45"/>
      <c r="FJ31" s="45"/>
      <c r="FK31" s="45"/>
      <c r="FL31" s="45"/>
      <c r="FM31" s="45"/>
      <c r="FN31" s="45"/>
      <c r="FO31" s="45"/>
      <c r="FP31" s="45"/>
      <c r="FQ31" s="45"/>
      <c r="FR31" s="45"/>
      <c r="FS31" s="45"/>
      <c r="FT31" s="45"/>
      <c r="FU31" s="45"/>
      <c r="FV31" s="45"/>
      <c r="FW31" s="45"/>
      <c r="FX31" s="45"/>
      <c r="FY31" s="45"/>
      <c r="FZ31" s="45"/>
      <c r="GA31" s="45"/>
      <c r="GB31" s="45"/>
      <c r="GC31" s="45"/>
      <c r="GD31" s="45"/>
      <c r="GE31" s="45"/>
      <c r="GF31" s="45"/>
      <c r="GG31" s="45"/>
      <c r="GH31" s="45"/>
      <c r="GI31" s="45"/>
      <c r="GJ31" s="45"/>
      <c r="GK31" s="45"/>
      <c r="GL31" s="45"/>
      <c r="GM31" s="45"/>
      <c r="GN31" s="45"/>
      <c r="GO31" s="45"/>
      <c r="GP31" s="45"/>
      <c r="GQ31" s="45"/>
      <c r="GR31" s="45"/>
      <c r="GS31" s="45"/>
      <c r="GT31" s="45"/>
      <c r="GU31" s="45"/>
      <c r="GV31" s="45"/>
      <c r="GW31" s="45"/>
      <c r="GX31" s="45"/>
      <c r="GY31" s="45"/>
      <c r="GZ31" s="45"/>
      <c r="HA31" s="45"/>
      <c r="HB31" s="45"/>
      <c r="HC31" s="45"/>
      <c r="HD31" s="45"/>
      <c r="HE31" s="45"/>
    </row>
    <row r="32" spans="1:8" s="158" customFormat="1" ht="19.5" customHeight="1">
      <c r="A32" s="71" t="s">
        <v>43</v>
      </c>
      <c r="B32" s="170">
        <f>B33+B34</f>
        <v>3662</v>
      </c>
      <c r="C32" s="170">
        <f>C33+C34</f>
        <v>356</v>
      </c>
      <c r="D32" s="170">
        <f>D33+D34</f>
        <v>75</v>
      </c>
      <c r="E32" s="171">
        <f>E33+E34</f>
        <v>8</v>
      </c>
      <c r="F32" s="60">
        <f t="shared" si="3"/>
        <v>2.247191011235955</v>
      </c>
      <c r="G32" s="60">
        <f t="shared" si="4"/>
        <v>10.666666666666668</v>
      </c>
      <c r="H32" s="60">
        <f t="shared" si="5"/>
        <v>-99.7815401419989</v>
      </c>
    </row>
    <row r="33" spans="1:8" s="158" customFormat="1" ht="19.5" customHeight="1">
      <c r="A33" s="175" t="s">
        <v>44</v>
      </c>
      <c r="B33" s="170"/>
      <c r="C33" s="170">
        <f>C19-C20-C21-C29-C34</f>
        <v>0</v>
      </c>
      <c r="D33" s="170">
        <f>D19-D20-D21-D29-D34</f>
        <v>0</v>
      </c>
      <c r="E33" s="171">
        <f>E19-E20-E21-E29-E34</f>
        <v>0</v>
      </c>
      <c r="F33" s="60">
        <f t="shared" si="3"/>
        <v>0</v>
      </c>
      <c r="G33" s="60">
        <f t="shared" si="4"/>
        <v>0</v>
      </c>
      <c r="H33" s="60">
        <f t="shared" si="5"/>
        <v>0</v>
      </c>
    </row>
    <row r="34" spans="1:8" s="158" customFormat="1" ht="19.5" customHeight="1">
      <c r="A34" s="71" t="s">
        <v>45</v>
      </c>
      <c r="B34" s="170">
        <f>SUM(B35:B36)</f>
        <v>3662</v>
      </c>
      <c r="C34" s="170">
        <f>SUM(C35:C36)</f>
        <v>356</v>
      </c>
      <c r="D34" s="170">
        <f>SUM(D35:D36)</f>
        <v>75</v>
      </c>
      <c r="E34" s="171">
        <f>SUM(E35:E36)</f>
        <v>8</v>
      </c>
      <c r="F34" s="60">
        <f t="shared" si="3"/>
        <v>2.247191011235955</v>
      </c>
      <c r="G34" s="60">
        <f t="shared" si="4"/>
        <v>10.666666666666668</v>
      </c>
      <c r="H34" s="60">
        <f t="shared" si="5"/>
        <v>-99.7815401419989</v>
      </c>
    </row>
    <row r="35" spans="1:213" s="158" customFormat="1" ht="19.5" customHeight="1">
      <c r="A35" s="172" t="s">
        <v>46</v>
      </c>
      <c r="B35" s="174"/>
      <c r="C35" s="174"/>
      <c r="D35" s="174"/>
      <c r="E35" s="173"/>
      <c r="F35" s="63">
        <f t="shared" si="3"/>
        <v>0</v>
      </c>
      <c r="G35" s="63">
        <f t="shared" si="4"/>
        <v>0</v>
      </c>
      <c r="H35" s="63">
        <f t="shared" si="5"/>
        <v>0</v>
      </c>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c r="DJ35" s="45"/>
      <c r="DK35" s="45"/>
      <c r="DL35" s="45"/>
      <c r="DM35" s="45"/>
      <c r="DN35" s="45"/>
      <c r="DO35" s="45"/>
      <c r="DP35" s="45"/>
      <c r="DQ35" s="45"/>
      <c r="DR35" s="45"/>
      <c r="DS35" s="45"/>
      <c r="DT35" s="45"/>
      <c r="DU35" s="45"/>
      <c r="DV35" s="45"/>
      <c r="DW35" s="45"/>
      <c r="DX35" s="45"/>
      <c r="DY35" s="45"/>
      <c r="DZ35" s="45"/>
      <c r="EA35" s="45"/>
      <c r="EB35" s="45"/>
      <c r="EC35" s="45"/>
      <c r="ED35" s="45"/>
      <c r="EE35" s="45"/>
      <c r="EF35" s="45"/>
      <c r="EG35" s="45"/>
      <c r="EH35" s="45"/>
      <c r="EI35" s="45"/>
      <c r="EJ35" s="45"/>
      <c r="EK35" s="45"/>
      <c r="EL35" s="45"/>
      <c r="EM35" s="45"/>
      <c r="EN35" s="45"/>
      <c r="EO35" s="45"/>
      <c r="EP35" s="45"/>
      <c r="EQ35" s="45"/>
      <c r="ER35" s="45"/>
      <c r="ES35" s="45"/>
      <c r="ET35" s="45"/>
      <c r="EU35" s="45"/>
      <c r="EV35" s="45"/>
      <c r="EW35" s="45"/>
      <c r="EX35" s="45"/>
      <c r="EY35" s="45"/>
      <c r="EZ35" s="45"/>
      <c r="FA35" s="45"/>
      <c r="FB35" s="45"/>
      <c r="FC35" s="45"/>
      <c r="FD35" s="45"/>
      <c r="FE35" s="45"/>
      <c r="FF35" s="45"/>
      <c r="FG35" s="45"/>
      <c r="FH35" s="45"/>
      <c r="FI35" s="45"/>
      <c r="FJ35" s="45"/>
      <c r="FK35" s="45"/>
      <c r="FL35" s="45"/>
      <c r="FM35" s="45"/>
      <c r="FN35" s="45"/>
      <c r="FO35" s="45"/>
      <c r="FP35" s="45"/>
      <c r="FQ35" s="45"/>
      <c r="FR35" s="45"/>
      <c r="FS35" s="45"/>
      <c r="FT35" s="45"/>
      <c r="FU35" s="45"/>
      <c r="FV35" s="45"/>
      <c r="FW35" s="45"/>
      <c r="FX35" s="45"/>
      <c r="FY35" s="45"/>
      <c r="FZ35" s="45"/>
      <c r="GA35" s="45"/>
      <c r="GB35" s="45"/>
      <c r="GC35" s="45"/>
      <c r="GD35" s="45"/>
      <c r="GE35" s="45"/>
      <c r="GF35" s="45"/>
      <c r="GG35" s="45"/>
      <c r="GH35" s="45"/>
      <c r="GI35" s="45"/>
      <c r="GJ35" s="45"/>
      <c r="GK35" s="45"/>
      <c r="GL35" s="45"/>
      <c r="GM35" s="45"/>
      <c r="GN35" s="45"/>
      <c r="GO35" s="45"/>
      <c r="GP35" s="45"/>
      <c r="GQ35" s="45"/>
      <c r="GR35" s="45"/>
      <c r="GS35" s="45"/>
      <c r="GT35" s="45"/>
      <c r="GU35" s="45"/>
      <c r="GV35" s="45"/>
      <c r="GW35" s="45"/>
      <c r="GX35" s="45"/>
      <c r="GY35" s="45"/>
      <c r="GZ35" s="45"/>
      <c r="HA35" s="45"/>
      <c r="HB35" s="45"/>
      <c r="HC35" s="45"/>
      <c r="HD35" s="45"/>
      <c r="HE35" s="45"/>
    </row>
    <row r="36" spans="1:213" s="158" customFormat="1" ht="19.5" customHeight="1">
      <c r="A36" s="172" t="s">
        <v>47</v>
      </c>
      <c r="B36" s="173">
        <v>3662</v>
      </c>
      <c r="C36" s="174">
        <v>356</v>
      </c>
      <c r="D36" s="174">
        <v>75</v>
      </c>
      <c r="E36" s="173">
        <v>8</v>
      </c>
      <c r="F36" s="63">
        <f t="shared" si="3"/>
        <v>2.247191011235955</v>
      </c>
      <c r="G36" s="63">
        <f t="shared" si="4"/>
        <v>10.666666666666668</v>
      </c>
      <c r="H36" s="63">
        <f t="shared" si="5"/>
        <v>-99.7815401419989</v>
      </c>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c r="EC36" s="45"/>
      <c r="ED36" s="45"/>
      <c r="EE36" s="45"/>
      <c r="EF36" s="45"/>
      <c r="EG36" s="45"/>
      <c r="EH36" s="45"/>
      <c r="EI36" s="45"/>
      <c r="EJ36" s="45"/>
      <c r="EK36" s="45"/>
      <c r="EL36" s="45"/>
      <c r="EM36" s="45"/>
      <c r="EN36" s="45"/>
      <c r="EO36" s="45"/>
      <c r="EP36" s="45"/>
      <c r="EQ36" s="45"/>
      <c r="ER36" s="45"/>
      <c r="ES36" s="45"/>
      <c r="ET36" s="45"/>
      <c r="EU36" s="45"/>
      <c r="EV36" s="45"/>
      <c r="EW36" s="45"/>
      <c r="EX36" s="45"/>
      <c r="EY36" s="45"/>
      <c r="EZ36" s="45"/>
      <c r="FA36" s="45"/>
      <c r="FB36" s="45"/>
      <c r="FC36" s="45"/>
      <c r="FD36" s="45"/>
      <c r="FE36" s="45"/>
      <c r="FF36" s="45"/>
      <c r="FG36" s="45"/>
      <c r="FH36" s="45"/>
      <c r="FI36" s="45"/>
      <c r="FJ36" s="45"/>
      <c r="FK36" s="45"/>
      <c r="FL36" s="45"/>
      <c r="FM36" s="45"/>
      <c r="FN36" s="45"/>
      <c r="FO36" s="45"/>
      <c r="FP36" s="45"/>
      <c r="FQ36" s="45"/>
      <c r="FR36" s="45"/>
      <c r="FS36" s="45"/>
      <c r="FT36" s="45"/>
      <c r="FU36" s="45"/>
      <c r="FV36" s="45"/>
      <c r="FW36" s="45"/>
      <c r="FX36" s="45"/>
      <c r="FY36" s="45"/>
      <c r="FZ36" s="45"/>
      <c r="GA36" s="45"/>
      <c r="GB36" s="45"/>
      <c r="GC36" s="45"/>
      <c r="GD36" s="45"/>
      <c r="GE36" s="45"/>
      <c r="GF36" s="45"/>
      <c r="GG36" s="45"/>
      <c r="GH36" s="45"/>
      <c r="GI36" s="45"/>
      <c r="GJ36" s="45"/>
      <c r="GK36" s="45"/>
      <c r="GL36" s="45"/>
      <c r="GM36" s="45"/>
      <c r="GN36" s="45"/>
      <c r="GO36" s="45"/>
      <c r="GP36" s="45"/>
      <c r="GQ36" s="45"/>
      <c r="GR36" s="45"/>
      <c r="GS36" s="45"/>
      <c r="GT36" s="45"/>
      <c r="GU36" s="45"/>
      <c r="GV36" s="45"/>
      <c r="GW36" s="45"/>
      <c r="GX36" s="45"/>
      <c r="GY36" s="45"/>
      <c r="GZ36" s="45"/>
      <c r="HA36" s="45"/>
      <c r="HB36" s="45"/>
      <c r="HC36" s="45"/>
      <c r="HD36" s="45"/>
      <c r="HE36" s="45"/>
    </row>
    <row r="37" spans="1:8" s="158" customFormat="1" ht="19.5" customHeight="1">
      <c r="A37" s="56" t="s">
        <v>48</v>
      </c>
      <c r="B37" s="170">
        <f>B20+B21+B29+B32</f>
        <v>32217</v>
      </c>
      <c r="C37" s="170">
        <f>C20+C21+C29+C32</f>
        <v>30289</v>
      </c>
      <c r="D37" s="170">
        <f>D20+D21+D29+D32</f>
        <v>33447</v>
      </c>
      <c r="E37" s="171">
        <f>E20+E21+E29+E32</f>
        <v>27638</v>
      </c>
      <c r="F37" s="60">
        <f t="shared" si="3"/>
        <v>91.24764766086699</v>
      </c>
      <c r="G37" s="60">
        <f t="shared" si="4"/>
        <v>82.63222411576524</v>
      </c>
      <c r="H37" s="60">
        <f t="shared" si="5"/>
        <v>-14.21299314026756</v>
      </c>
    </row>
  </sheetData>
  <sheetProtection/>
  <mergeCells count="9">
    <mergeCell ref="A2:H2"/>
    <mergeCell ref="A4:A5"/>
    <mergeCell ref="B4:B5"/>
    <mergeCell ref="C4:C5"/>
    <mergeCell ref="D4:D5"/>
    <mergeCell ref="E4:E5"/>
    <mergeCell ref="F4:F5"/>
    <mergeCell ref="G4:G5"/>
    <mergeCell ref="H4:H5"/>
  </mergeCells>
  <printOptions horizontalCentered="1"/>
  <pageMargins left="0.2" right="0.2" top="0.39" bottom="0.39" header="0.2" footer="0.2"/>
  <pageSetup firstPageNumber="1" useFirstPageNumber="1" horizontalDpi="600" verticalDpi="600" orientation="portrait" paperSize="9"/>
  <headerFooter>
    <oddFooter>&amp;C第 &amp;P 页</oddFooter>
  </headerFooter>
</worksheet>
</file>

<file path=xl/worksheets/sheet4.xml><?xml version="1.0" encoding="utf-8"?>
<worksheet xmlns="http://schemas.openxmlformats.org/spreadsheetml/2006/main" xmlns:r="http://schemas.openxmlformats.org/officeDocument/2006/relationships">
  <dimension ref="A1:I107"/>
  <sheetViews>
    <sheetView showZeros="0" zoomScaleSheetLayoutView="100" workbookViewId="0" topLeftCell="A1">
      <pane ySplit="4" topLeftCell="A15" activePane="bottomLeft" state="frozen"/>
      <selection pane="bottomLeft" activeCell="E43" sqref="E43"/>
    </sheetView>
  </sheetViews>
  <sheetFormatPr defaultColWidth="9.00390625" defaultRowHeight="15"/>
  <cols>
    <col min="1" max="1" width="33.7109375" style="76" customWidth="1"/>
    <col min="2" max="7" width="10.28125" style="76" customWidth="1"/>
    <col min="8" max="8" width="12.140625" style="76" customWidth="1"/>
    <col min="9" max="9" width="5.8515625" style="76" customWidth="1"/>
    <col min="10" max="16384" width="9.00390625" style="76" customWidth="1"/>
  </cols>
  <sheetData>
    <row r="1" s="76" customFormat="1" ht="19.5" customHeight="1">
      <c r="H1" s="141" t="s">
        <v>49</v>
      </c>
    </row>
    <row r="2" spans="1:8" s="124" customFormat="1" ht="24">
      <c r="A2" s="142" t="s">
        <v>50</v>
      </c>
      <c r="B2" s="142"/>
      <c r="C2" s="143"/>
      <c r="D2" s="143"/>
      <c r="E2" s="143"/>
      <c r="F2" s="143"/>
      <c r="G2" s="143"/>
      <c r="H2" s="143"/>
    </row>
    <row r="3" spans="1:8" s="125" customFormat="1" ht="13.5">
      <c r="A3" s="79"/>
      <c r="H3" s="80" t="s">
        <v>8</v>
      </c>
    </row>
    <row r="4" spans="1:8" s="138" customFormat="1" ht="45" customHeight="1">
      <c r="A4" s="144" t="s">
        <v>51</v>
      </c>
      <c r="B4" s="132" t="s">
        <v>52</v>
      </c>
      <c r="C4" s="131" t="s">
        <v>11</v>
      </c>
      <c r="D4" s="131" t="s">
        <v>12</v>
      </c>
      <c r="E4" s="132" t="s">
        <v>13</v>
      </c>
      <c r="F4" s="132" t="s">
        <v>53</v>
      </c>
      <c r="G4" s="132" t="s">
        <v>54</v>
      </c>
      <c r="H4" s="132" t="s">
        <v>16</v>
      </c>
    </row>
    <row r="5" spans="1:8" s="88" customFormat="1" ht="18" customHeight="1">
      <c r="A5" s="145" t="s">
        <v>55</v>
      </c>
      <c r="B5" s="146">
        <f>B6+B21</f>
        <v>15979</v>
      </c>
      <c r="C5" s="146">
        <f>C6+C21</f>
        <v>16042</v>
      </c>
      <c r="D5" s="146">
        <f>D6+D21</f>
        <v>18400</v>
      </c>
      <c r="E5" s="146">
        <f>E6+E21</f>
        <v>17931</v>
      </c>
      <c r="F5" s="63">
        <f>IF(ISERROR(E5/C5),,(E5/C5)*100)</f>
        <v>111.77533973320035</v>
      </c>
      <c r="G5" s="63">
        <f>IF(ISERROR(E5/D5),,(E5/D5)*100)</f>
        <v>97.45108695652173</v>
      </c>
      <c r="H5" s="63">
        <f>IF(ISERROR(E5/B5),,(E5-B5)/B5*100)</f>
        <v>12.216033544026535</v>
      </c>
    </row>
    <row r="6" spans="1:8" s="88" customFormat="1" ht="18" customHeight="1">
      <c r="A6" s="147" t="s">
        <v>56</v>
      </c>
      <c r="B6" s="146">
        <f>SUM(B7:B20)</f>
        <v>12884</v>
      </c>
      <c r="C6" s="146">
        <f>SUM(C7:C20)</f>
        <v>13910</v>
      </c>
      <c r="D6" s="146">
        <f>SUM(D7:D20)</f>
        <v>13403</v>
      </c>
      <c r="E6" s="146">
        <f>SUM(E7:E20)</f>
        <v>13173</v>
      </c>
      <c r="F6" s="63">
        <f aca="true" t="shared" si="0" ref="F6:F46">IF(ISERROR(E6/C6),,(E6/C6)*100)</f>
        <v>94.70165348670021</v>
      </c>
      <c r="G6" s="63">
        <f aca="true" t="shared" si="1" ref="G6:G46">IF(ISERROR(E6/D6),,(E6/D6)*100)</f>
        <v>98.28396627620683</v>
      </c>
      <c r="H6" s="63">
        <f aca="true" t="shared" si="2" ref="H6:H46">IF(ISERROR(E6/B6),,(E6-B6)/B6*100)</f>
        <v>2.24309220738901</v>
      </c>
    </row>
    <row r="7" spans="1:9" s="88" customFormat="1" ht="18" customHeight="1">
      <c r="A7" s="148" t="s">
        <v>57</v>
      </c>
      <c r="B7" s="146">
        <v>4785</v>
      </c>
      <c r="C7" s="146">
        <v>5200</v>
      </c>
      <c r="D7" s="146">
        <v>5200</v>
      </c>
      <c r="E7" s="146">
        <v>5578</v>
      </c>
      <c r="F7" s="63">
        <f t="shared" si="0"/>
        <v>107.26923076923076</v>
      </c>
      <c r="G7" s="63">
        <f t="shared" si="1"/>
        <v>107.26923076923076</v>
      </c>
      <c r="H7" s="63">
        <f t="shared" si="2"/>
        <v>16.57262277951933</v>
      </c>
      <c r="I7" s="157"/>
    </row>
    <row r="8" spans="1:9" s="88" customFormat="1" ht="18" customHeight="1">
      <c r="A8" s="148" t="s">
        <v>58</v>
      </c>
      <c r="B8" s="146"/>
      <c r="C8" s="146"/>
      <c r="D8" s="146"/>
      <c r="E8" s="146">
        <v>14</v>
      </c>
      <c r="F8" s="63">
        <f t="shared" si="0"/>
        <v>0</v>
      </c>
      <c r="G8" s="63">
        <f t="shared" si="1"/>
        <v>0</v>
      </c>
      <c r="H8" s="63">
        <f t="shared" si="2"/>
        <v>0</v>
      </c>
      <c r="I8" s="157"/>
    </row>
    <row r="9" spans="1:9" s="88" customFormat="1" ht="18" customHeight="1">
      <c r="A9" s="148" t="s">
        <v>59</v>
      </c>
      <c r="B9" s="149">
        <v>1074</v>
      </c>
      <c r="C9" s="146">
        <v>1100</v>
      </c>
      <c r="D9" s="146">
        <v>1100</v>
      </c>
      <c r="E9" s="149">
        <v>858</v>
      </c>
      <c r="F9" s="63">
        <f t="shared" si="0"/>
        <v>78</v>
      </c>
      <c r="G9" s="63">
        <f t="shared" si="1"/>
        <v>78</v>
      </c>
      <c r="H9" s="63">
        <f t="shared" si="2"/>
        <v>-20.11173184357542</v>
      </c>
      <c r="I9" s="157"/>
    </row>
    <row r="10" spans="1:9" s="88" customFormat="1" ht="18" customHeight="1">
      <c r="A10" s="148" t="s">
        <v>60</v>
      </c>
      <c r="B10" s="149">
        <v>253</v>
      </c>
      <c r="C10" s="146">
        <v>260</v>
      </c>
      <c r="D10" s="146">
        <v>260</v>
      </c>
      <c r="E10" s="149">
        <v>314</v>
      </c>
      <c r="F10" s="63">
        <f t="shared" si="0"/>
        <v>120.76923076923076</v>
      </c>
      <c r="G10" s="63">
        <f t="shared" si="1"/>
        <v>120.76923076923076</v>
      </c>
      <c r="H10" s="63">
        <f t="shared" si="2"/>
        <v>24.110671936758894</v>
      </c>
      <c r="I10" s="157"/>
    </row>
    <row r="11" spans="1:9" s="88" customFormat="1" ht="18" customHeight="1">
      <c r="A11" s="148" t="s">
        <v>61</v>
      </c>
      <c r="B11" s="149">
        <v>13</v>
      </c>
      <c r="C11" s="146">
        <v>15</v>
      </c>
      <c r="D11" s="146">
        <v>15</v>
      </c>
      <c r="E11" s="149">
        <v>44</v>
      </c>
      <c r="F11" s="63">
        <f t="shared" si="0"/>
        <v>293.3333333333333</v>
      </c>
      <c r="G11" s="63">
        <f t="shared" si="1"/>
        <v>293.3333333333333</v>
      </c>
      <c r="H11" s="63">
        <f t="shared" si="2"/>
        <v>238.46153846153845</v>
      </c>
      <c r="I11" s="157"/>
    </row>
    <row r="12" spans="1:9" s="88" customFormat="1" ht="18" customHeight="1">
      <c r="A12" s="148" t="s">
        <v>62</v>
      </c>
      <c r="B12" s="149">
        <v>1378</v>
      </c>
      <c r="C12" s="146">
        <v>1500</v>
      </c>
      <c r="D12" s="146">
        <v>1500</v>
      </c>
      <c r="E12" s="149">
        <v>1637</v>
      </c>
      <c r="F12" s="63">
        <f t="shared" si="0"/>
        <v>109.13333333333333</v>
      </c>
      <c r="G12" s="63">
        <f t="shared" si="1"/>
        <v>109.13333333333333</v>
      </c>
      <c r="H12" s="63">
        <f t="shared" si="2"/>
        <v>18.79535558780842</v>
      </c>
      <c r="I12" s="157"/>
    </row>
    <row r="13" spans="1:9" s="88" customFormat="1" ht="18" customHeight="1">
      <c r="A13" s="148" t="s">
        <v>63</v>
      </c>
      <c r="B13" s="149">
        <v>1379</v>
      </c>
      <c r="C13" s="146">
        <v>1500</v>
      </c>
      <c r="D13" s="146">
        <v>1500</v>
      </c>
      <c r="E13" s="149">
        <v>2220</v>
      </c>
      <c r="F13" s="63">
        <f t="shared" si="0"/>
        <v>148</v>
      </c>
      <c r="G13" s="63">
        <f t="shared" si="1"/>
        <v>148</v>
      </c>
      <c r="H13" s="63">
        <f t="shared" si="2"/>
        <v>60.986221899927486</v>
      </c>
      <c r="I13" s="157"/>
    </row>
    <row r="14" spans="1:9" s="88" customFormat="1" ht="18" customHeight="1">
      <c r="A14" s="148" t="s">
        <v>64</v>
      </c>
      <c r="B14" s="149">
        <v>270</v>
      </c>
      <c r="C14" s="146">
        <v>280</v>
      </c>
      <c r="D14" s="146">
        <v>280</v>
      </c>
      <c r="E14" s="149">
        <v>388</v>
      </c>
      <c r="F14" s="63">
        <f t="shared" si="0"/>
        <v>138.57142857142856</v>
      </c>
      <c r="G14" s="63">
        <f t="shared" si="1"/>
        <v>138.57142857142856</v>
      </c>
      <c r="H14" s="63">
        <f t="shared" si="2"/>
        <v>43.7037037037037</v>
      </c>
      <c r="I14" s="157"/>
    </row>
    <row r="15" spans="1:9" s="88" customFormat="1" ht="18" customHeight="1">
      <c r="A15" s="148" t="s">
        <v>65</v>
      </c>
      <c r="B15" s="149">
        <v>336</v>
      </c>
      <c r="C15" s="146">
        <v>360</v>
      </c>
      <c r="D15" s="146">
        <v>360</v>
      </c>
      <c r="E15" s="149">
        <v>837</v>
      </c>
      <c r="F15" s="63">
        <f t="shared" si="0"/>
        <v>232.50000000000003</v>
      </c>
      <c r="G15" s="63">
        <f t="shared" si="1"/>
        <v>232.50000000000003</v>
      </c>
      <c r="H15" s="63">
        <f t="shared" si="2"/>
        <v>149.10714285714286</v>
      </c>
      <c r="I15" s="157"/>
    </row>
    <row r="16" spans="1:9" s="88" customFormat="1" ht="18" customHeight="1">
      <c r="A16" s="148" t="s">
        <v>66</v>
      </c>
      <c r="B16" s="149">
        <v>519</v>
      </c>
      <c r="C16" s="146">
        <v>540</v>
      </c>
      <c r="D16" s="146">
        <v>540</v>
      </c>
      <c r="E16" s="149">
        <v>539</v>
      </c>
      <c r="F16" s="63">
        <f t="shared" si="0"/>
        <v>99.81481481481481</v>
      </c>
      <c r="G16" s="63">
        <f t="shared" si="1"/>
        <v>99.81481481481481</v>
      </c>
      <c r="H16" s="63">
        <f t="shared" si="2"/>
        <v>3.8535645472061653</v>
      </c>
      <c r="I16" s="157"/>
    </row>
    <row r="17" spans="1:9" s="88" customFormat="1" ht="18" customHeight="1">
      <c r="A17" s="148" t="s">
        <v>67</v>
      </c>
      <c r="B17" s="149">
        <v>1</v>
      </c>
      <c r="C17" s="146">
        <v>2</v>
      </c>
      <c r="D17" s="146">
        <v>2</v>
      </c>
      <c r="E17" s="149">
        <v>1</v>
      </c>
      <c r="F17" s="63">
        <f t="shared" si="0"/>
        <v>50</v>
      </c>
      <c r="G17" s="63">
        <f t="shared" si="1"/>
        <v>50</v>
      </c>
      <c r="H17" s="63">
        <f t="shared" si="2"/>
        <v>0</v>
      </c>
      <c r="I17" s="157"/>
    </row>
    <row r="18" spans="1:9" s="88" customFormat="1" ht="18" customHeight="1">
      <c r="A18" s="148" t="s">
        <v>68</v>
      </c>
      <c r="B18" s="149">
        <v>2</v>
      </c>
      <c r="C18" s="146">
        <v>3</v>
      </c>
      <c r="D18" s="146">
        <v>3</v>
      </c>
      <c r="E18" s="149">
        <v>87</v>
      </c>
      <c r="F18" s="63">
        <f t="shared" si="0"/>
        <v>2900</v>
      </c>
      <c r="G18" s="63">
        <f t="shared" si="1"/>
        <v>2900</v>
      </c>
      <c r="H18" s="63">
        <f t="shared" si="2"/>
        <v>4250</v>
      </c>
      <c r="I18" s="157"/>
    </row>
    <row r="19" spans="1:9" s="88" customFormat="1" ht="18" customHeight="1">
      <c r="A19" s="148" t="s">
        <v>69</v>
      </c>
      <c r="B19" s="149">
        <v>2825</v>
      </c>
      <c r="C19" s="146">
        <v>3100</v>
      </c>
      <c r="D19" s="146">
        <v>2593</v>
      </c>
      <c r="E19" s="149">
        <v>575</v>
      </c>
      <c r="F19" s="63">
        <f t="shared" si="0"/>
        <v>18.548387096774192</v>
      </c>
      <c r="G19" s="63">
        <f t="shared" si="1"/>
        <v>22.17508677207867</v>
      </c>
      <c r="H19" s="63">
        <f t="shared" si="2"/>
        <v>-79.64601769911505</v>
      </c>
      <c r="I19" s="157"/>
    </row>
    <row r="20" spans="1:9" s="88" customFormat="1" ht="18" customHeight="1">
      <c r="A20" s="148" t="s">
        <v>70</v>
      </c>
      <c r="B20" s="149">
        <v>49</v>
      </c>
      <c r="C20" s="146">
        <v>50</v>
      </c>
      <c r="D20" s="146">
        <v>50</v>
      </c>
      <c r="E20" s="149">
        <v>81</v>
      </c>
      <c r="F20" s="63">
        <f t="shared" si="0"/>
        <v>162</v>
      </c>
      <c r="G20" s="63">
        <f t="shared" si="1"/>
        <v>162</v>
      </c>
      <c r="H20" s="63">
        <f t="shared" si="2"/>
        <v>65.3061224489796</v>
      </c>
      <c r="I20" s="157"/>
    </row>
    <row r="21" spans="1:8" s="88" customFormat="1" ht="18" customHeight="1">
      <c r="A21" s="147" t="s">
        <v>71</v>
      </c>
      <c r="B21" s="149">
        <f>B22+B25+B26+B27+B28+B35+B34</f>
        <v>3095</v>
      </c>
      <c r="C21" s="149">
        <f>C22+C25+C26+C27+C28+C35+C34</f>
        <v>2132</v>
      </c>
      <c r="D21" s="149">
        <f>D22+D25+D26+D27+D28+D35+D34</f>
        <v>4997</v>
      </c>
      <c r="E21" s="149">
        <f>E22+E25+E26+E27+E28+E35+E34</f>
        <v>4758</v>
      </c>
      <c r="F21" s="63">
        <f t="shared" si="0"/>
        <v>223.1707317073171</v>
      </c>
      <c r="G21" s="63">
        <f t="shared" si="1"/>
        <v>95.21713027816689</v>
      </c>
      <c r="H21" s="63">
        <f t="shared" si="2"/>
        <v>53.73182552504039</v>
      </c>
    </row>
    <row r="22" spans="1:8" s="88" customFormat="1" ht="18" customHeight="1">
      <c r="A22" s="148" t="s">
        <v>72</v>
      </c>
      <c r="B22" s="149">
        <f>SUM(B23:B24)</f>
        <v>579</v>
      </c>
      <c r="C22" s="149">
        <f>SUM(C23:C24)</f>
        <v>580</v>
      </c>
      <c r="D22" s="149">
        <f>SUM(D23:D24)</f>
        <v>580</v>
      </c>
      <c r="E22" s="149">
        <f>SUM(E23:E24)</f>
        <v>732</v>
      </c>
      <c r="F22" s="63">
        <f t="shared" si="0"/>
        <v>126.20689655172414</v>
      </c>
      <c r="G22" s="63">
        <f t="shared" si="1"/>
        <v>126.20689655172414</v>
      </c>
      <c r="H22" s="63">
        <f t="shared" si="2"/>
        <v>26.42487046632124</v>
      </c>
    </row>
    <row r="23" spans="1:8" s="139" customFormat="1" ht="18" customHeight="1">
      <c r="A23" s="150" t="s">
        <v>73</v>
      </c>
      <c r="B23" s="149">
        <v>579</v>
      </c>
      <c r="C23" s="68">
        <v>580</v>
      </c>
      <c r="D23" s="68">
        <v>580</v>
      </c>
      <c r="E23" s="149">
        <v>732</v>
      </c>
      <c r="F23" s="63">
        <f t="shared" si="0"/>
        <v>126.20689655172414</v>
      </c>
      <c r="G23" s="63">
        <f t="shared" si="1"/>
        <v>126.20689655172414</v>
      </c>
      <c r="H23" s="63">
        <f t="shared" si="2"/>
        <v>26.42487046632124</v>
      </c>
    </row>
    <row r="24" spans="1:8" s="139" customFormat="1" ht="18" customHeight="1">
      <c r="A24" s="150" t="s">
        <v>74</v>
      </c>
      <c r="B24" s="149"/>
      <c r="C24" s="149"/>
      <c r="D24" s="149"/>
      <c r="E24" s="149"/>
      <c r="F24" s="63">
        <f t="shared" si="0"/>
        <v>0</v>
      </c>
      <c r="G24" s="63">
        <f t="shared" si="1"/>
        <v>0</v>
      </c>
      <c r="H24" s="63">
        <f t="shared" si="2"/>
        <v>0</v>
      </c>
    </row>
    <row r="25" spans="1:8" s="88" customFormat="1" ht="18" customHeight="1">
      <c r="A25" s="148" t="s">
        <v>75</v>
      </c>
      <c r="B25" s="146">
        <v>73</v>
      </c>
      <c r="C25" s="68">
        <v>59</v>
      </c>
      <c r="D25" s="68">
        <v>59</v>
      </c>
      <c r="E25" s="146">
        <v>285</v>
      </c>
      <c r="F25" s="63">
        <f t="shared" si="0"/>
        <v>483.05084745762707</v>
      </c>
      <c r="G25" s="63">
        <f t="shared" si="1"/>
        <v>483.05084745762707</v>
      </c>
      <c r="H25" s="63">
        <f t="shared" si="2"/>
        <v>290.4109589041096</v>
      </c>
    </row>
    <row r="26" spans="1:8" s="88" customFormat="1" ht="18" customHeight="1">
      <c r="A26" s="148" t="s">
        <v>76</v>
      </c>
      <c r="B26" s="149">
        <v>164</v>
      </c>
      <c r="C26" s="68">
        <v>165</v>
      </c>
      <c r="D26" s="68">
        <v>165</v>
      </c>
      <c r="E26" s="149">
        <v>172</v>
      </c>
      <c r="F26" s="63">
        <f t="shared" si="0"/>
        <v>104.24242424242425</v>
      </c>
      <c r="G26" s="63">
        <f t="shared" si="1"/>
        <v>104.24242424242425</v>
      </c>
      <c r="H26" s="63">
        <f t="shared" si="2"/>
        <v>4.878048780487805</v>
      </c>
    </row>
    <row r="27" spans="1:8" s="88" customFormat="1" ht="18" customHeight="1">
      <c r="A27" s="148" t="s">
        <v>77</v>
      </c>
      <c r="B27" s="149"/>
      <c r="C27" s="68"/>
      <c r="D27" s="68"/>
      <c r="E27" s="149"/>
      <c r="F27" s="63">
        <f t="shared" si="0"/>
        <v>0</v>
      </c>
      <c r="G27" s="63">
        <f t="shared" si="1"/>
        <v>0</v>
      </c>
      <c r="H27" s="63">
        <f t="shared" si="2"/>
        <v>0</v>
      </c>
    </row>
    <row r="28" spans="1:8" s="88" customFormat="1" ht="18" customHeight="1">
      <c r="A28" s="148" t="s">
        <v>78</v>
      </c>
      <c r="B28" s="149">
        <v>1569</v>
      </c>
      <c r="C28" s="68">
        <v>588</v>
      </c>
      <c r="D28" s="68">
        <v>1088</v>
      </c>
      <c r="E28" s="149">
        <v>961</v>
      </c>
      <c r="F28" s="63">
        <f t="shared" si="0"/>
        <v>163.43537414965988</v>
      </c>
      <c r="G28" s="63">
        <f t="shared" si="1"/>
        <v>88.32720588235294</v>
      </c>
      <c r="H28" s="63">
        <f t="shared" si="2"/>
        <v>-38.75079668578712</v>
      </c>
    </row>
    <row r="29" spans="1:8" s="139" customFormat="1" ht="18" customHeight="1" hidden="1">
      <c r="A29" s="151" t="s">
        <v>79</v>
      </c>
      <c r="B29" s="149"/>
      <c r="C29" s="146"/>
      <c r="D29" s="149"/>
      <c r="E29" s="149"/>
      <c r="F29" s="63">
        <f t="shared" si="0"/>
        <v>0</v>
      </c>
      <c r="G29" s="63">
        <f t="shared" si="1"/>
        <v>0</v>
      </c>
      <c r="H29" s="63">
        <f t="shared" si="2"/>
        <v>0</v>
      </c>
    </row>
    <row r="30" spans="1:8" s="139" customFormat="1" ht="18" customHeight="1" hidden="1">
      <c r="A30" s="152" t="s">
        <v>80</v>
      </c>
      <c r="B30" s="149"/>
      <c r="C30" s="146"/>
      <c r="D30" s="149"/>
      <c r="E30" s="149"/>
      <c r="F30" s="63"/>
      <c r="G30" s="63"/>
      <c r="H30" s="63"/>
    </row>
    <row r="31" spans="1:8" s="139" customFormat="1" ht="27" customHeight="1" hidden="1">
      <c r="A31" s="152" t="s">
        <v>81</v>
      </c>
      <c r="B31" s="149"/>
      <c r="C31" s="146"/>
      <c r="D31" s="149"/>
      <c r="E31" s="149"/>
      <c r="F31" s="63"/>
      <c r="G31" s="63"/>
      <c r="H31" s="63"/>
    </row>
    <row r="32" spans="1:8" s="139" customFormat="1" ht="18" customHeight="1" hidden="1">
      <c r="A32" s="152" t="s">
        <v>82</v>
      </c>
      <c r="B32" s="149">
        <v>5</v>
      </c>
      <c r="C32" s="146"/>
      <c r="D32" s="149">
        <v>50</v>
      </c>
      <c r="E32" s="149">
        <v>5</v>
      </c>
      <c r="F32" s="63">
        <f aca="true" t="shared" si="3" ref="F32:F48">IF(ISERROR(E32/C32),,(E32/C32)*100)</f>
        <v>0</v>
      </c>
      <c r="G32" s="63">
        <f aca="true" t="shared" si="4" ref="G32:G48">IF(ISERROR(E32/D32),,(E32/D32)*100)</f>
        <v>10</v>
      </c>
      <c r="H32" s="63">
        <f aca="true" t="shared" si="5" ref="H32:H48">IF(ISERROR(E32/B32),,(E32-B32)/B32*100)</f>
        <v>0</v>
      </c>
    </row>
    <row r="33" spans="1:8" s="139" customFormat="1" ht="27.75" customHeight="1" hidden="1">
      <c r="A33" s="152" t="s">
        <v>83</v>
      </c>
      <c r="B33" s="149">
        <v>1564</v>
      </c>
      <c r="C33" s="146"/>
      <c r="D33" s="149">
        <v>650</v>
      </c>
      <c r="E33" s="149">
        <v>1564</v>
      </c>
      <c r="F33" s="63">
        <f t="shared" si="3"/>
        <v>0</v>
      </c>
      <c r="G33" s="63">
        <f t="shared" si="4"/>
        <v>240.61538461538464</v>
      </c>
      <c r="H33" s="63">
        <f t="shared" si="5"/>
        <v>0</v>
      </c>
    </row>
    <row r="34" spans="1:8" s="139" customFormat="1" ht="18" customHeight="1">
      <c r="A34" s="148" t="s">
        <v>84</v>
      </c>
      <c r="B34" s="149"/>
      <c r="C34" s="149"/>
      <c r="D34" s="149"/>
      <c r="E34" s="149"/>
      <c r="F34" s="63">
        <f t="shared" si="3"/>
        <v>0</v>
      </c>
      <c r="G34" s="63">
        <f t="shared" si="4"/>
        <v>0</v>
      </c>
      <c r="H34" s="63">
        <f t="shared" si="5"/>
        <v>0</v>
      </c>
    </row>
    <row r="35" spans="1:8" s="88" customFormat="1" ht="18" customHeight="1">
      <c r="A35" s="148" t="s">
        <v>85</v>
      </c>
      <c r="B35" s="149">
        <v>710</v>
      </c>
      <c r="C35" s="146">
        <v>740</v>
      </c>
      <c r="D35" s="149">
        <v>3105</v>
      </c>
      <c r="E35" s="149">
        <v>2608</v>
      </c>
      <c r="F35" s="63">
        <f t="shared" si="3"/>
        <v>352.43243243243245</v>
      </c>
      <c r="G35" s="63">
        <f t="shared" si="4"/>
        <v>83.99355877616748</v>
      </c>
      <c r="H35" s="63">
        <f t="shared" si="5"/>
        <v>267.32394366197184</v>
      </c>
    </row>
    <row r="36" spans="1:8" s="88" customFormat="1" ht="18" customHeight="1">
      <c r="A36" s="153" t="s">
        <v>86</v>
      </c>
      <c r="B36" s="149">
        <f>SUM(B37:B39)</f>
        <v>4851</v>
      </c>
      <c r="C36" s="149">
        <f>SUM(C37:C39)</f>
        <v>4785</v>
      </c>
      <c r="D36" s="149">
        <f>SUM(D37:D39)</f>
        <v>4785</v>
      </c>
      <c r="E36" s="149">
        <f>SUM(E37:E39)</f>
        <v>4785</v>
      </c>
      <c r="F36" s="63">
        <f t="shared" si="3"/>
        <v>100</v>
      </c>
      <c r="G36" s="63">
        <f t="shared" si="4"/>
        <v>100</v>
      </c>
      <c r="H36" s="63">
        <f t="shared" si="5"/>
        <v>-1.3605442176870748</v>
      </c>
    </row>
    <row r="37" spans="1:8" s="88" customFormat="1" ht="18" customHeight="1">
      <c r="A37" s="154" t="s">
        <v>87</v>
      </c>
      <c r="B37" s="149"/>
      <c r="C37" s="149"/>
      <c r="D37" s="149"/>
      <c r="E37" s="149"/>
      <c r="F37" s="63">
        <f t="shared" si="3"/>
        <v>0</v>
      </c>
      <c r="G37" s="63">
        <f t="shared" si="4"/>
        <v>0</v>
      </c>
      <c r="H37" s="63">
        <f t="shared" si="5"/>
        <v>0</v>
      </c>
    </row>
    <row r="38" spans="1:8" s="88" customFormat="1" ht="18" customHeight="1">
      <c r="A38" s="154" t="s">
        <v>88</v>
      </c>
      <c r="B38" s="149">
        <v>4785</v>
      </c>
      <c r="C38" s="146">
        <v>4785</v>
      </c>
      <c r="D38" s="149">
        <v>4785</v>
      </c>
      <c r="E38" s="149">
        <v>4785</v>
      </c>
      <c r="F38" s="63">
        <f t="shared" si="3"/>
        <v>100</v>
      </c>
      <c r="G38" s="63">
        <f t="shared" si="4"/>
        <v>100</v>
      </c>
      <c r="H38" s="63">
        <f t="shared" si="5"/>
        <v>0</v>
      </c>
    </row>
    <row r="39" spans="1:8" s="88" customFormat="1" ht="18" customHeight="1">
      <c r="A39" s="154" t="s">
        <v>89</v>
      </c>
      <c r="B39" s="149">
        <v>66</v>
      </c>
      <c r="C39" s="146"/>
      <c r="D39" s="149"/>
      <c r="E39" s="149"/>
      <c r="F39" s="63">
        <f t="shared" si="3"/>
        <v>0</v>
      </c>
      <c r="G39" s="63">
        <f t="shared" si="4"/>
        <v>0</v>
      </c>
      <c r="H39" s="63">
        <f t="shared" si="5"/>
        <v>-100</v>
      </c>
    </row>
    <row r="40" spans="1:8" s="88" customFormat="1" ht="18" customHeight="1">
      <c r="A40" s="153" t="s">
        <v>90</v>
      </c>
      <c r="B40" s="149"/>
      <c r="C40" s="149"/>
      <c r="D40" s="149"/>
      <c r="E40" s="149"/>
      <c r="F40" s="63">
        <f t="shared" si="3"/>
        <v>0</v>
      </c>
      <c r="G40" s="63">
        <f t="shared" si="4"/>
        <v>0</v>
      </c>
      <c r="H40" s="63">
        <f t="shared" si="5"/>
        <v>0</v>
      </c>
    </row>
    <row r="41" spans="1:8" s="88" customFormat="1" ht="18" customHeight="1">
      <c r="A41" s="153" t="s">
        <v>91</v>
      </c>
      <c r="B41" s="149">
        <v>2400</v>
      </c>
      <c r="C41" s="149"/>
      <c r="D41" s="149"/>
      <c r="E41" s="149"/>
      <c r="F41" s="63">
        <f t="shared" si="3"/>
        <v>0</v>
      </c>
      <c r="G41" s="63">
        <f t="shared" si="4"/>
        <v>0</v>
      </c>
      <c r="H41" s="63">
        <f t="shared" si="5"/>
        <v>-100</v>
      </c>
    </row>
    <row r="42" spans="1:8" s="88" customFormat="1" ht="18" customHeight="1">
      <c r="A42" s="153" t="s">
        <v>92</v>
      </c>
      <c r="B42" s="149">
        <v>5950</v>
      </c>
      <c r="C42" s="149">
        <v>5800</v>
      </c>
      <c r="D42" s="149">
        <v>6600</v>
      </c>
      <c r="E42" s="149">
        <v>1260</v>
      </c>
      <c r="F42" s="63">
        <f t="shared" si="3"/>
        <v>21.72413793103448</v>
      </c>
      <c r="G42" s="63">
        <f t="shared" si="4"/>
        <v>19.090909090909093</v>
      </c>
      <c r="H42" s="63">
        <f t="shared" si="5"/>
        <v>-78.82352941176471</v>
      </c>
    </row>
    <row r="43" spans="1:8" s="88" customFormat="1" ht="18" customHeight="1">
      <c r="A43" s="153" t="s">
        <v>93</v>
      </c>
      <c r="B43" s="149">
        <v>3037</v>
      </c>
      <c r="C43" s="149">
        <v>3662</v>
      </c>
      <c r="D43" s="149">
        <v>3662</v>
      </c>
      <c r="E43" s="149">
        <v>3662</v>
      </c>
      <c r="F43" s="63">
        <f t="shared" si="3"/>
        <v>100</v>
      </c>
      <c r="G43" s="63">
        <f t="shared" si="4"/>
        <v>100</v>
      </c>
      <c r="H43" s="63">
        <f t="shared" si="5"/>
        <v>20.57951926243003</v>
      </c>
    </row>
    <row r="44" spans="1:8" s="88" customFormat="1" ht="18" customHeight="1">
      <c r="A44" s="153" t="s">
        <v>94</v>
      </c>
      <c r="B44" s="149"/>
      <c r="C44" s="146"/>
      <c r="D44" s="149"/>
      <c r="E44" s="149"/>
      <c r="F44" s="63">
        <f t="shared" si="3"/>
        <v>0</v>
      </c>
      <c r="G44" s="63">
        <f t="shared" si="4"/>
        <v>0</v>
      </c>
      <c r="H44" s="63">
        <f t="shared" si="5"/>
        <v>0</v>
      </c>
    </row>
    <row r="45" spans="1:8" s="138" customFormat="1" ht="18" customHeight="1">
      <c r="A45" s="155" t="s">
        <v>95</v>
      </c>
      <c r="B45" s="156">
        <f>SUM(B5,B36,B40:B41,B42,B43:B44)</f>
        <v>32217</v>
      </c>
      <c r="C45" s="156">
        <f>SUM(C5,C36,C40:C41,C42,C43:C44)</f>
        <v>30289</v>
      </c>
      <c r="D45" s="156">
        <f>SUM(D5,D36,D40:D41,D42,D43:D44)</f>
        <v>33447</v>
      </c>
      <c r="E45" s="156">
        <f>SUM(E5,E36,E40:E41,E42,E43:E44)</f>
        <v>27638</v>
      </c>
      <c r="F45" s="60">
        <f t="shared" si="3"/>
        <v>91.24764766086699</v>
      </c>
      <c r="G45" s="60">
        <f t="shared" si="4"/>
        <v>82.63222411576524</v>
      </c>
      <c r="H45" s="60">
        <f t="shared" si="5"/>
        <v>-14.21299314026756</v>
      </c>
    </row>
    <row r="46" s="140" customFormat="1" ht="13.5"/>
    <row r="47" s="140" customFormat="1" ht="13.5"/>
    <row r="48" s="140" customFormat="1" ht="13.5"/>
    <row r="49" s="140" customFormat="1" ht="13.5"/>
    <row r="50" s="140" customFormat="1" ht="13.5"/>
    <row r="51" s="140" customFormat="1" ht="13.5"/>
    <row r="52" s="140" customFormat="1" ht="13.5"/>
    <row r="53" s="140" customFormat="1" ht="13.5"/>
    <row r="54" s="140" customFormat="1" ht="13.5"/>
    <row r="55" s="140" customFormat="1" ht="13.5"/>
    <row r="56" s="140" customFormat="1" ht="13.5"/>
    <row r="57" s="140" customFormat="1" ht="13.5"/>
    <row r="58" s="140" customFormat="1" ht="13.5"/>
    <row r="59" s="140" customFormat="1" ht="13.5"/>
    <row r="60" s="140" customFormat="1" ht="13.5"/>
    <row r="61" s="140" customFormat="1" ht="13.5"/>
    <row r="62" s="140" customFormat="1" ht="13.5"/>
    <row r="63" s="140" customFormat="1" ht="13.5"/>
    <row r="64" s="140" customFormat="1" ht="13.5"/>
    <row r="65" s="140" customFormat="1" ht="13.5"/>
    <row r="66" s="140" customFormat="1" ht="13.5"/>
    <row r="67" s="140" customFormat="1" ht="13.5"/>
    <row r="68" s="140" customFormat="1" ht="13.5"/>
    <row r="69" s="140" customFormat="1" ht="13.5"/>
    <row r="70" s="140" customFormat="1" ht="13.5"/>
    <row r="71" s="140" customFormat="1" ht="13.5"/>
    <row r="72" s="140" customFormat="1" ht="13.5"/>
    <row r="73" s="140" customFormat="1" ht="13.5"/>
    <row r="74" s="140" customFormat="1" ht="13.5"/>
    <row r="75" s="140" customFormat="1" ht="13.5"/>
    <row r="76" s="140" customFormat="1" ht="13.5"/>
    <row r="77" s="140" customFormat="1" ht="13.5"/>
    <row r="78" s="140" customFormat="1" ht="13.5"/>
    <row r="79" s="140" customFormat="1" ht="13.5"/>
    <row r="80" s="140" customFormat="1" ht="13.5"/>
    <row r="81" s="140" customFormat="1" ht="13.5"/>
    <row r="82" s="140" customFormat="1" ht="13.5"/>
    <row r="83" s="140" customFormat="1" ht="13.5"/>
    <row r="84" s="140" customFormat="1" ht="13.5"/>
    <row r="85" s="140" customFormat="1" ht="13.5"/>
    <row r="86" s="140" customFormat="1" ht="13.5"/>
    <row r="87" s="140" customFormat="1" ht="13.5"/>
    <row r="88" s="140" customFormat="1" ht="13.5"/>
    <row r="89" s="140" customFormat="1" ht="13.5"/>
    <row r="90" s="140" customFormat="1" ht="13.5"/>
    <row r="91" s="140" customFormat="1" ht="13.5"/>
    <row r="92" s="140" customFormat="1" ht="13.5"/>
    <row r="93" s="140" customFormat="1" ht="13.5"/>
    <row r="94" s="140" customFormat="1" ht="13.5"/>
    <row r="95" s="140" customFormat="1" ht="13.5"/>
    <row r="96" s="140" customFormat="1" ht="13.5"/>
    <row r="97" s="140" customFormat="1" ht="13.5"/>
    <row r="98" s="140" customFormat="1" ht="13.5"/>
    <row r="99" s="140" customFormat="1" ht="13.5"/>
    <row r="100" s="140" customFormat="1" ht="13.5"/>
    <row r="101" s="140" customFormat="1" ht="13.5"/>
    <row r="102" s="140" customFormat="1" ht="13.5"/>
    <row r="103" s="140" customFormat="1" ht="13.5"/>
    <row r="104" s="140" customFormat="1" ht="13.5"/>
    <row r="105" s="140" customFormat="1" ht="13.5"/>
    <row r="106" spans="1:2" s="140" customFormat="1" ht="13.5">
      <c r="A106" s="76"/>
      <c r="B106" s="76"/>
    </row>
    <row r="107" spans="1:2" s="140" customFormat="1" ht="13.5">
      <c r="A107" s="76"/>
      <c r="B107" s="76"/>
    </row>
  </sheetData>
  <sheetProtection/>
  <mergeCells count="1">
    <mergeCell ref="A2:H2"/>
  </mergeCells>
  <printOptions horizontalCentered="1"/>
  <pageMargins left="0.2" right="0.2" top="0.39" bottom="0.39" header="0.2" footer="0.2"/>
  <pageSetup horizontalDpi="600" verticalDpi="600" orientation="portrait" paperSize="9" scale="90"/>
  <headerFooter>
    <oddFooter>&amp;C第 &amp;P 页</oddFooter>
  </headerFooter>
  <ignoredErrors>
    <ignoredError sqref="B22:D22" formulaRange="1"/>
  </ignoredErrors>
</worksheet>
</file>

<file path=xl/worksheets/sheet5.xml><?xml version="1.0" encoding="utf-8"?>
<worksheet xmlns="http://schemas.openxmlformats.org/spreadsheetml/2006/main" xmlns:r="http://schemas.openxmlformats.org/officeDocument/2006/relationships">
  <dimension ref="A1:H173"/>
  <sheetViews>
    <sheetView showZeros="0" zoomScaleSheetLayoutView="100" workbookViewId="0" topLeftCell="A1">
      <pane xSplit="1" ySplit="4" topLeftCell="B19" activePane="bottomRight" state="frozen"/>
      <selection pane="bottomRight" activeCell="E6" sqref="E6"/>
    </sheetView>
  </sheetViews>
  <sheetFormatPr defaultColWidth="9.00390625" defaultRowHeight="15"/>
  <cols>
    <col min="1" max="1" width="31.421875" style="76" customWidth="1"/>
    <col min="2" max="3" width="9.421875" style="76" customWidth="1"/>
    <col min="4" max="4" width="10.28125" style="76" customWidth="1"/>
    <col min="5" max="5" width="9.421875" style="76" customWidth="1"/>
    <col min="6" max="7" width="10.28125" style="76" customWidth="1"/>
    <col min="8" max="8" width="12.7109375" style="76" customWidth="1"/>
    <col min="9" max="218" width="9.00390625" style="76" customWidth="1"/>
    <col min="219" max="219" width="43.28125" style="76" customWidth="1"/>
    <col min="220" max="221" width="19.7109375" style="76" customWidth="1"/>
    <col min="222" max="222" width="48.8515625" style="76" customWidth="1"/>
    <col min="223" max="16384" width="9.00390625" style="76" customWidth="1"/>
  </cols>
  <sheetData>
    <row r="1" s="76" customFormat="1" ht="13.5">
      <c r="H1" s="77" t="s">
        <v>96</v>
      </c>
    </row>
    <row r="2" spans="1:8" s="124" customFormat="1" ht="45.75" customHeight="1">
      <c r="A2" s="129" t="s">
        <v>97</v>
      </c>
      <c r="B2" s="129"/>
      <c r="C2" s="130"/>
      <c r="D2" s="130"/>
      <c r="E2" s="130"/>
      <c r="F2" s="130"/>
      <c r="G2" s="130"/>
      <c r="H2" s="130"/>
    </row>
    <row r="3" spans="1:8" s="125" customFormat="1" ht="13.5">
      <c r="A3" s="79"/>
      <c r="H3" s="80" t="s">
        <v>8</v>
      </c>
    </row>
    <row r="4" spans="1:8" s="126" customFormat="1" ht="36">
      <c r="A4" s="99" t="s">
        <v>98</v>
      </c>
      <c r="B4" s="131" t="s">
        <v>52</v>
      </c>
      <c r="C4" s="131" t="s">
        <v>11</v>
      </c>
      <c r="D4" s="131" t="s">
        <v>12</v>
      </c>
      <c r="E4" s="131" t="s">
        <v>13</v>
      </c>
      <c r="F4" s="132" t="s">
        <v>53</v>
      </c>
      <c r="G4" s="132" t="s">
        <v>54</v>
      </c>
      <c r="H4" s="132" t="s">
        <v>99</v>
      </c>
    </row>
    <row r="5" spans="1:8" s="127" customFormat="1" ht="18" customHeight="1">
      <c r="A5" s="133" t="s">
        <v>100</v>
      </c>
      <c r="B5" s="134">
        <v>5924</v>
      </c>
      <c r="C5" s="134">
        <v>6432</v>
      </c>
      <c r="D5" s="134">
        <f>6432+1660</f>
        <v>8092</v>
      </c>
      <c r="E5" s="134">
        <v>8004</v>
      </c>
      <c r="F5" s="63">
        <f>IF(ISERROR(E5/C5),,(E5/C5)*100)</f>
        <v>124.44029850746267</v>
      </c>
      <c r="G5" s="63">
        <f>IF(ISERROR(E5/D5),,(E5/D5)*100)</f>
        <v>98.91250617894217</v>
      </c>
      <c r="H5" s="63">
        <f>IF(ISERROR(E5/B5),,(E5-B5)/B5*100)</f>
        <v>35.11141120864281</v>
      </c>
    </row>
    <row r="6" spans="1:8" s="127" customFormat="1" ht="18" customHeight="1">
      <c r="A6" s="133" t="s">
        <v>101</v>
      </c>
      <c r="B6" s="134"/>
      <c r="C6" s="135"/>
      <c r="D6" s="134"/>
      <c r="E6" s="134"/>
      <c r="F6" s="63">
        <f aca="true" t="shared" si="0" ref="F6:F41">IF(ISERROR(E6/C6),,(E6/C6)*100)</f>
        <v>0</v>
      </c>
      <c r="G6" s="63">
        <f aca="true" t="shared" si="1" ref="G6:G41">IF(ISERROR(E6/D6),,(E6/D6)*100)</f>
        <v>0</v>
      </c>
      <c r="H6" s="63">
        <f aca="true" t="shared" si="2" ref="H6:H41">IF(ISERROR(E6/B6),,(E6-B6)/B6*100)</f>
        <v>0</v>
      </c>
    </row>
    <row r="7" spans="1:8" s="127" customFormat="1" ht="18" customHeight="1">
      <c r="A7" s="133" t="s">
        <v>102</v>
      </c>
      <c r="B7" s="134"/>
      <c r="C7" s="135"/>
      <c r="D7" s="134"/>
      <c r="E7" s="134"/>
      <c r="F7" s="63">
        <f t="shared" si="0"/>
        <v>0</v>
      </c>
      <c r="G7" s="63">
        <f t="shared" si="1"/>
        <v>0</v>
      </c>
      <c r="H7" s="63">
        <f t="shared" si="2"/>
        <v>0</v>
      </c>
    </row>
    <row r="8" spans="1:8" s="127" customFormat="1" ht="18" customHeight="1">
      <c r="A8" s="133" t="s">
        <v>103</v>
      </c>
      <c r="B8" s="134">
        <v>2057</v>
      </c>
      <c r="C8" s="134">
        <v>2200</v>
      </c>
      <c r="D8" s="134">
        <v>2200</v>
      </c>
      <c r="E8" s="134">
        <v>1189</v>
      </c>
      <c r="F8" s="63">
        <f t="shared" si="0"/>
        <v>54.04545454545454</v>
      </c>
      <c r="G8" s="63">
        <f t="shared" si="1"/>
        <v>54.04545454545454</v>
      </c>
      <c r="H8" s="63">
        <f t="shared" si="2"/>
        <v>-42.19737481769567</v>
      </c>
    </row>
    <row r="9" spans="1:8" s="127" customFormat="1" ht="18" customHeight="1">
      <c r="A9" s="133" t="s">
        <v>104</v>
      </c>
      <c r="B9" s="134">
        <v>4640</v>
      </c>
      <c r="C9" s="134">
        <v>5300</v>
      </c>
      <c r="D9" s="134">
        <f>5300+1100</f>
        <v>6400</v>
      </c>
      <c r="E9" s="134">
        <v>6338</v>
      </c>
      <c r="F9" s="63">
        <f t="shared" si="0"/>
        <v>119.58490566037736</v>
      </c>
      <c r="G9" s="63">
        <f t="shared" si="1"/>
        <v>99.03125</v>
      </c>
      <c r="H9" s="63">
        <f t="shared" si="2"/>
        <v>36.5948275862069</v>
      </c>
    </row>
    <row r="10" spans="1:8" s="127" customFormat="1" ht="18" customHeight="1">
      <c r="A10" s="133" t="s">
        <v>105</v>
      </c>
      <c r="B10" s="135"/>
      <c r="C10" s="135"/>
      <c r="D10" s="134">
        <v>7</v>
      </c>
      <c r="E10" s="134">
        <v>6</v>
      </c>
      <c r="F10" s="63">
        <f t="shared" si="0"/>
        <v>0</v>
      </c>
      <c r="G10" s="63">
        <f t="shared" si="1"/>
        <v>85.71428571428571</v>
      </c>
      <c r="H10" s="63">
        <f t="shared" si="2"/>
        <v>0</v>
      </c>
    </row>
    <row r="11" spans="1:8" s="127" customFormat="1" ht="18" customHeight="1">
      <c r="A11" s="133" t="s">
        <v>106</v>
      </c>
      <c r="B11" s="135">
        <v>232</v>
      </c>
      <c r="C11" s="135">
        <v>400</v>
      </c>
      <c r="D11" s="134">
        <v>400</v>
      </c>
      <c r="E11" s="134">
        <v>173</v>
      </c>
      <c r="F11" s="63">
        <f t="shared" si="0"/>
        <v>43.25</v>
      </c>
      <c r="G11" s="63">
        <f t="shared" si="1"/>
        <v>43.25</v>
      </c>
      <c r="H11" s="63">
        <f t="shared" si="2"/>
        <v>-25.43103448275862</v>
      </c>
    </row>
    <row r="12" spans="1:8" s="127" customFormat="1" ht="18" customHeight="1">
      <c r="A12" s="133" t="s">
        <v>107</v>
      </c>
      <c r="B12" s="134">
        <v>1893</v>
      </c>
      <c r="C12" s="134">
        <v>2200</v>
      </c>
      <c r="D12" s="134">
        <v>2200</v>
      </c>
      <c r="E12" s="134">
        <v>985</v>
      </c>
      <c r="F12" s="63">
        <f t="shared" si="0"/>
        <v>44.77272727272727</v>
      </c>
      <c r="G12" s="63">
        <f t="shared" si="1"/>
        <v>44.77272727272727</v>
      </c>
      <c r="H12" s="63">
        <f t="shared" si="2"/>
        <v>-47.966191230850505</v>
      </c>
    </row>
    <row r="13" spans="1:8" s="127" customFormat="1" ht="18" customHeight="1">
      <c r="A13" s="133" t="s">
        <v>108</v>
      </c>
      <c r="B13" s="134">
        <v>1895</v>
      </c>
      <c r="C13" s="134">
        <v>2200</v>
      </c>
      <c r="D13" s="134">
        <f>2200+400</f>
        <v>2600</v>
      </c>
      <c r="E13" s="134">
        <v>2553</v>
      </c>
      <c r="F13" s="63">
        <f t="shared" si="0"/>
        <v>116.04545454545455</v>
      </c>
      <c r="G13" s="63">
        <f t="shared" si="1"/>
        <v>98.1923076923077</v>
      </c>
      <c r="H13" s="63">
        <f t="shared" si="2"/>
        <v>34.72295514511873</v>
      </c>
    </row>
    <row r="14" spans="1:8" s="127" customFormat="1" ht="18" customHeight="1">
      <c r="A14" s="133" t="s">
        <v>109</v>
      </c>
      <c r="B14" s="134">
        <v>186</v>
      </c>
      <c r="C14" s="134">
        <v>300</v>
      </c>
      <c r="D14" s="134">
        <v>300</v>
      </c>
      <c r="E14" s="134">
        <v>68</v>
      </c>
      <c r="F14" s="63">
        <f t="shared" si="0"/>
        <v>22.666666666666664</v>
      </c>
      <c r="G14" s="63">
        <f t="shared" si="1"/>
        <v>22.666666666666664</v>
      </c>
      <c r="H14" s="63">
        <f t="shared" si="2"/>
        <v>-63.44086021505376</v>
      </c>
    </row>
    <row r="15" spans="1:8" s="127" customFormat="1" ht="18" customHeight="1">
      <c r="A15" s="133" t="s">
        <v>110</v>
      </c>
      <c r="B15" s="134">
        <v>463</v>
      </c>
      <c r="C15" s="134">
        <v>600</v>
      </c>
      <c r="D15" s="134">
        <v>600</v>
      </c>
      <c r="E15" s="135">
        <v>362</v>
      </c>
      <c r="F15" s="63">
        <f t="shared" si="0"/>
        <v>60.333333333333336</v>
      </c>
      <c r="G15" s="63">
        <f t="shared" si="1"/>
        <v>60.333333333333336</v>
      </c>
      <c r="H15" s="63">
        <f t="shared" si="2"/>
        <v>-21.814254859611232</v>
      </c>
    </row>
    <row r="16" spans="1:8" s="127" customFormat="1" ht="18" customHeight="1">
      <c r="A16" s="133" t="s">
        <v>111</v>
      </c>
      <c r="B16" s="134">
        <v>1083</v>
      </c>
      <c r="C16" s="134">
        <v>1200</v>
      </c>
      <c r="D16" s="134">
        <v>1200</v>
      </c>
      <c r="E16" s="135">
        <v>860</v>
      </c>
      <c r="F16" s="63">
        <f t="shared" si="0"/>
        <v>71.66666666666667</v>
      </c>
      <c r="G16" s="63">
        <f t="shared" si="1"/>
        <v>71.66666666666667</v>
      </c>
      <c r="H16" s="63">
        <f t="shared" si="2"/>
        <v>-20.59095106186519</v>
      </c>
    </row>
    <row r="17" spans="1:8" s="127" customFormat="1" ht="18" customHeight="1">
      <c r="A17" s="133" t="s">
        <v>112</v>
      </c>
      <c r="B17" s="135"/>
      <c r="C17" s="135">
        <v>300</v>
      </c>
      <c r="D17" s="134">
        <v>300</v>
      </c>
      <c r="E17" s="135"/>
      <c r="F17" s="63">
        <f t="shared" si="0"/>
        <v>0</v>
      </c>
      <c r="G17" s="63">
        <f t="shared" si="1"/>
        <v>0</v>
      </c>
      <c r="H17" s="63">
        <f t="shared" si="2"/>
        <v>0</v>
      </c>
    </row>
    <row r="18" spans="1:8" s="127" customFormat="1" ht="18" customHeight="1">
      <c r="A18" s="133" t="s">
        <v>113</v>
      </c>
      <c r="B18" s="135"/>
      <c r="C18" s="135"/>
      <c r="D18" s="134"/>
      <c r="E18" s="135"/>
      <c r="F18" s="63">
        <f t="shared" si="0"/>
        <v>0</v>
      </c>
      <c r="G18" s="63">
        <f t="shared" si="1"/>
        <v>0</v>
      </c>
      <c r="H18" s="63">
        <f t="shared" si="2"/>
        <v>0</v>
      </c>
    </row>
    <row r="19" spans="1:8" s="127" customFormat="1" ht="18" customHeight="1">
      <c r="A19" s="133" t="s">
        <v>114</v>
      </c>
      <c r="B19" s="134"/>
      <c r="C19" s="134"/>
      <c r="D19" s="134"/>
      <c r="E19" s="135"/>
      <c r="F19" s="63">
        <f t="shared" si="0"/>
        <v>0</v>
      </c>
      <c r="G19" s="63">
        <f t="shared" si="1"/>
        <v>0</v>
      </c>
      <c r="H19" s="63">
        <f t="shared" si="2"/>
        <v>0</v>
      </c>
    </row>
    <row r="20" spans="1:8" s="127" customFormat="1" ht="18" customHeight="1">
      <c r="A20" s="133" t="s">
        <v>115</v>
      </c>
      <c r="B20" s="135"/>
      <c r="C20" s="135"/>
      <c r="D20" s="134"/>
      <c r="E20" s="135"/>
      <c r="F20" s="63">
        <f t="shared" si="0"/>
        <v>0</v>
      </c>
      <c r="G20" s="63">
        <f t="shared" si="1"/>
        <v>0</v>
      </c>
      <c r="H20" s="63">
        <f t="shared" si="2"/>
        <v>0</v>
      </c>
    </row>
    <row r="21" spans="1:8" s="127" customFormat="1" ht="18" customHeight="1">
      <c r="A21" s="133" t="s">
        <v>116</v>
      </c>
      <c r="B21" s="135">
        <v>42</v>
      </c>
      <c r="C21" s="135">
        <v>100</v>
      </c>
      <c r="D21" s="134">
        <v>100</v>
      </c>
      <c r="E21" s="135">
        <v>21</v>
      </c>
      <c r="F21" s="63">
        <f t="shared" si="0"/>
        <v>21</v>
      </c>
      <c r="G21" s="63">
        <f t="shared" si="1"/>
        <v>21</v>
      </c>
      <c r="H21" s="63">
        <f t="shared" si="2"/>
        <v>-50</v>
      </c>
    </row>
    <row r="22" spans="1:8" s="127" customFormat="1" ht="18" customHeight="1">
      <c r="A22" s="133" t="s">
        <v>117</v>
      </c>
      <c r="B22" s="135">
        <v>326</v>
      </c>
      <c r="C22" s="135">
        <v>600</v>
      </c>
      <c r="D22" s="134">
        <v>600</v>
      </c>
      <c r="E22" s="135">
        <v>67</v>
      </c>
      <c r="F22" s="63">
        <f t="shared" si="0"/>
        <v>11.166666666666666</v>
      </c>
      <c r="G22" s="63">
        <f t="shared" si="1"/>
        <v>11.166666666666666</v>
      </c>
      <c r="H22" s="63">
        <f t="shared" si="2"/>
        <v>-79.4478527607362</v>
      </c>
    </row>
    <row r="23" spans="1:8" s="127" customFormat="1" ht="18" customHeight="1">
      <c r="A23" s="133" t="s">
        <v>118</v>
      </c>
      <c r="B23" s="134">
        <v>435</v>
      </c>
      <c r="C23" s="134">
        <v>600</v>
      </c>
      <c r="D23" s="134">
        <v>600</v>
      </c>
      <c r="E23" s="135">
        <v>188</v>
      </c>
      <c r="F23" s="63">
        <f t="shared" si="0"/>
        <v>31.333333333333336</v>
      </c>
      <c r="G23" s="63">
        <f t="shared" si="1"/>
        <v>31.333333333333336</v>
      </c>
      <c r="H23" s="63">
        <f t="shared" si="2"/>
        <v>-56.7816091954023</v>
      </c>
    </row>
    <row r="24" spans="1:8" s="127" customFormat="1" ht="18" customHeight="1">
      <c r="A24" s="133" t="s">
        <v>119</v>
      </c>
      <c r="B24" s="135"/>
      <c r="C24" s="135"/>
      <c r="D24" s="134"/>
      <c r="E24" s="135"/>
      <c r="F24" s="63">
        <f t="shared" si="0"/>
        <v>0</v>
      </c>
      <c r="G24" s="63">
        <f t="shared" si="1"/>
        <v>0</v>
      </c>
      <c r="H24" s="63">
        <f t="shared" si="2"/>
        <v>0</v>
      </c>
    </row>
    <row r="25" spans="1:8" s="127" customFormat="1" ht="18" customHeight="1">
      <c r="A25" s="133" t="s">
        <v>120</v>
      </c>
      <c r="B25" s="135"/>
      <c r="C25" s="135"/>
      <c r="D25" s="134"/>
      <c r="E25" s="135">
        <v>3</v>
      </c>
      <c r="F25" s="63">
        <f t="shared" si="0"/>
        <v>0</v>
      </c>
      <c r="G25" s="63">
        <f t="shared" si="1"/>
        <v>0</v>
      </c>
      <c r="H25" s="63">
        <f t="shared" si="2"/>
        <v>0</v>
      </c>
    </row>
    <row r="26" spans="1:8" s="127" customFormat="1" ht="18" customHeight="1">
      <c r="A26" s="133" t="s">
        <v>121</v>
      </c>
      <c r="B26" s="134">
        <v>218</v>
      </c>
      <c r="C26" s="134">
        <v>500</v>
      </c>
      <c r="D26" s="134">
        <v>500</v>
      </c>
      <c r="E26" s="135"/>
      <c r="F26" s="63">
        <f t="shared" si="0"/>
        <v>0</v>
      </c>
      <c r="G26" s="63">
        <f t="shared" si="1"/>
        <v>0</v>
      </c>
      <c r="H26" s="63">
        <f t="shared" si="2"/>
        <v>-100</v>
      </c>
    </row>
    <row r="27" spans="1:8" s="127" customFormat="1" ht="18" customHeight="1">
      <c r="A27" s="133" t="s">
        <v>122</v>
      </c>
      <c r="B27" s="135"/>
      <c r="C27" s="135"/>
      <c r="D27" s="134"/>
      <c r="E27" s="135"/>
      <c r="F27" s="63">
        <f t="shared" si="0"/>
        <v>0</v>
      </c>
      <c r="G27" s="63">
        <f t="shared" si="1"/>
        <v>0</v>
      </c>
      <c r="H27" s="63">
        <f t="shared" si="2"/>
        <v>0</v>
      </c>
    </row>
    <row r="28" spans="1:8" s="127" customFormat="1" ht="18" customHeight="1">
      <c r="A28" s="133" t="s">
        <v>123</v>
      </c>
      <c r="B28" s="134">
        <v>325</v>
      </c>
      <c r="C28" s="134">
        <v>268</v>
      </c>
      <c r="D28" s="134">
        <v>268</v>
      </c>
      <c r="E28" s="135">
        <v>268</v>
      </c>
      <c r="F28" s="63"/>
      <c r="G28" s="63"/>
      <c r="H28" s="63"/>
    </row>
    <row r="29" spans="1:8" s="127" customFormat="1" ht="18" customHeight="1">
      <c r="A29" s="133" t="s">
        <v>124</v>
      </c>
      <c r="B29" s="135"/>
      <c r="C29" s="135"/>
      <c r="D29" s="135"/>
      <c r="E29" s="135"/>
      <c r="F29" s="63">
        <f aca="true" t="shared" si="3" ref="F29:F42">IF(ISERROR(E29/C29),,(E29/C29)*100)</f>
        <v>0</v>
      </c>
      <c r="G29" s="63">
        <f aca="true" t="shared" si="4" ref="G29:G42">IF(ISERROR(E29/D29),,(E29/D29)*100)</f>
        <v>0</v>
      </c>
      <c r="H29" s="63">
        <f aca="true" t="shared" si="5" ref="H29:H42">IF(ISERROR(E29/B29),,(E29-B29)/B29*100)</f>
        <v>0</v>
      </c>
    </row>
    <row r="30" spans="1:8" s="126" customFormat="1" ht="18" customHeight="1">
      <c r="A30" s="99" t="s">
        <v>125</v>
      </c>
      <c r="B30" s="136">
        <f>SUM(B5:B29)</f>
        <v>19719</v>
      </c>
      <c r="C30" s="136">
        <f>SUM(C5:C29)</f>
        <v>23200</v>
      </c>
      <c r="D30" s="136">
        <f>SUM(D5:D29)</f>
        <v>26367</v>
      </c>
      <c r="E30" s="136">
        <f>SUM(E5:E29)</f>
        <v>21085</v>
      </c>
      <c r="F30" s="60">
        <f t="shared" si="3"/>
        <v>90.88362068965517</v>
      </c>
      <c r="G30" s="60">
        <f t="shared" si="4"/>
        <v>79.96738347176394</v>
      </c>
      <c r="H30" s="60">
        <f t="shared" si="5"/>
        <v>6.927328972057406</v>
      </c>
    </row>
    <row r="31" spans="1:8" s="127" customFormat="1" ht="18" customHeight="1">
      <c r="A31" s="133" t="s">
        <v>126</v>
      </c>
      <c r="B31" s="137"/>
      <c r="C31" s="137"/>
      <c r="D31" s="137"/>
      <c r="E31" s="137"/>
      <c r="F31" s="63">
        <f t="shared" si="3"/>
        <v>0</v>
      </c>
      <c r="G31" s="63">
        <f t="shared" si="4"/>
        <v>0</v>
      </c>
      <c r="H31" s="63">
        <f t="shared" si="5"/>
        <v>0</v>
      </c>
    </row>
    <row r="32" spans="1:8" s="127" customFormat="1" ht="18" customHeight="1">
      <c r="A32" s="133" t="s">
        <v>127</v>
      </c>
      <c r="B32" s="137"/>
      <c r="C32" s="137"/>
      <c r="D32" s="137"/>
      <c r="E32" s="137"/>
      <c r="F32" s="63">
        <f t="shared" si="3"/>
        <v>0</v>
      </c>
      <c r="G32" s="63">
        <f t="shared" si="4"/>
        <v>0</v>
      </c>
      <c r="H32" s="63">
        <f t="shared" si="5"/>
        <v>0</v>
      </c>
    </row>
    <row r="33" spans="1:8" s="127" customFormat="1" ht="18" customHeight="1">
      <c r="A33" s="133" t="s">
        <v>128</v>
      </c>
      <c r="B33" s="137"/>
      <c r="C33" s="137"/>
      <c r="D33" s="137"/>
      <c r="E33" s="137"/>
      <c r="F33" s="63">
        <f t="shared" si="3"/>
        <v>0</v>
      </c>
      <c r="G33" s="63">
        <f t="shared" si="4"/>
        <v>0</v>
      </c>
      <c r="H33" s="63">
        <f t="shared" si="5"/>
        <v>0</v>
      </c>
    </row>
    <row r="34" spans="1:8" s="127" customFormat="1" ht="18" customHeight="1">
      <c r="A34" s="133" t="s">
        <v>129</v>
      </c>
      <c r="B34" s="135">
        <v>6326</v>
      </c>
      <c r="C34" s="134">
        <v>6733</v>
      </c>
      <c r="D34" s="135">
        <v>7005</v>
      </c>
      <c r="E34" s="135">
        <v>6545</v>
      </c>
      <c r="F34" s="63">
        <f t="shared" si="3"/>
        <v>97.20778256349324</v>
      </c>
      <c r="G34" s="63">
        <f t="shared" si="4"/>
        <v>93.43326195574589</v>
      </c>
      <c r="H34" s="63">
        <f t="shared" si="5"/>
        <v>3.4619032564021497</v>
      </c>
    </row>
    <row r="35" spans="1:8" s="127" customFormat="1" ht="18" customHeight="1">
      <c r="A35" s="133" t="s">
        <v>130</v>
      </c>
      <c r="B35" s="135">
        <v>2510</v>
      </c>
      <c r="C35" s="135"/>
      <c r="D35" s="135"/>
      <c r="E35" s="135"/>
      <c r="F35" s="63">
        <f t="shared" si="3"/>
        <v>0</v>
      </c>
      <c r="G35" s="63">
        <f t="shared" si="4"/>
        <v>0</v>
      </c>
      <c r="H35" s="63">
        <f t="shared" si="5"/>
        <v>-100</v>
      </c>
    </row>
    <row r="36" spans="1:8" s="127" customFormat="1" ht="18" customHeight="1">
      <c r="A36" s="133" t="s">
        <v>131</v>
      </c>
      <c r="B36" s="135"/>
      <c r="C36" s="135"/>
      <c r="D36" s="135"/>
      <c r="E36" s="135"/>
      <c r="F36" s="63">
        <f t="shared" si="3"/>
        <v>0</v>
      </c>
      <c r="G36" s="63">
        <f t="shared" si="4"/>
        <v>0</v>
      </c>
      <c r="H36" s="63">
        <f t="shared" si="5"/>
        <v>0</v>
      </c>
    </row>
    <row r="37" spans="1:8" s="127" customFormat="1" ht="18" customHeight="1">
      <c r="A37" s="133" t="s">
        <v>132</v>
      </c>
      <c r="B37" s="134"/>
      <c r="C37" s="134"/>
      <c r="D37" s="134"/>
      <c r="E37" s="135"/>
      <c r="F37" s="63">
        <f t="shared" si="3"/>
        <v>0</v>
      </c>
      <c r="G37" s="63">
        <f t="shared" si="4"/>
        <v>0</v>
      </c>
      <c r="H37" s="63">
        <f t="shared" si="5"/>
        <v>0</v>
      </c>
    </row>
    <row r="38" spans="1:8" s="127" customFormat="1" ht="18" customHeight="1">
      <c r="A38" s="133" t="s">
        <v>133</v>
      </c>
      <c r="B38" s="135">
        <v>3662</v>
      </c>
      <c r="C38" s="135">
        <f>SUM(C39:C40)</f>
        <v>356</v>
      </c>
      <c r="D38" s="135">
        <f>SUM(D39:D40)</f>
        <v>75</v>
      </c>
      <c r="E38" s="135">
        <f>SUM(E39:E40)</f>
        <v>8</v>
      </c>
      <c r="F38" s="63">
        <f t="shared" si="3"/>
        <v>2.247191011235955</v>
      </c>
      <c r="G38" s="63">
        <f t="shared" si="4"/>
        <v>10.666666666666668</v>
      </c>
      <c r="H38" s="63">
        <f t="shared" si="5"/>
        <v>-99.7815401419989</v>
      </c>
    </row>
    <row r="39" spans="1:8" s="127" customFormat="1" ht="18" customHeight="1">
      <c r="A39" s="133" t="s">
        <v>134</v>
      </c>
      <c r="B39" s="135"/>
      <c r="C39" s="135"/>
      <c r="D39" s="135"/>
      <c r="E39" s="135"/>
      <c r="F39" s="63">
        <f t="shared" si="3"/>
        <v>0</v>
      </c>
      <c r="G39" s="63">
        <f t="shared" si="4"/>
        <v>0</v>
      </c>
      <c r="H39" s="63">
        <f t="shared" si="5"/>
        <v>0</v>
      </c>
    </row>
    <row r="40" spans="1:8" s="127" customFormat="1" ht="18" customHeight="1">
      <c r="A40" s="133" t="s">
        <v>135</v>
      </c>
      <c r="B40" s="135">
        <v>3662</v>
      </c>
      <c r="C40" s="135">
        <v>356</v>
      </c>
      <c r="D40" s="135">
        <v>75</v>
      </c>
      <c r="E40" s="135">
        <v>8</v>
      </c>
      <c r="F40" s="63">
        <f t="shared" si="3"/>
        <v>2.247191011235955</v>
      </c>
      <c r="G40" s="63">
        <f t="shared" si="4"/>
        <v>10.666666666666668</v>
      </c>
      <c r="H40" s="63">
        <f t="shared" si="5"/>
        <v>-99.7815401419989</v>
      </c>
    </row>
    <row r="41" spans="1:8" s="126" customFormat="1" ht="18" customHeight="1">
      <c r="A41" s="99" t="s">
        <v>48</v>
      </c>
      <c r="B41" s="136">
        <f>SUM(B30:B38)</f>
        <v>32217</v>
      </c>
      <c r="C41" s="136">
        <f>SUM(C30:C38)</f>
        <v>30289</v>
      </c>
      <c r="D41" s="136">
        <f>SUM(D30:D38)</f>
        <v>33447</v>
      </c>
      <c r="E41" s="136">
        <f>SUM(E30:E38)</f>
        <v>27638</v>
      </c>
      <c r="F41" s="60">
        <f t="shared" si="3"/>
        <v>91.24764766086699</v>
      </c>
      <c r="G41" s="60">
        <f t="shared" si="4"/>
        <v>82.63222411576524</v>
      </c>
      <c r="H41" s="60">
        <f t="shared" si="5"/>
        <v>-14.21299314026756</v>
      </c>
    </row>
    <row r="42" spans="1:2" s="128" customFormat="1" ht="22.5" customHeight="1">
      <c r="A42" s="76"/>
      <c r="B42" s="76"/>
    </row>
    <row r="43" spans="1:2" s="128" customFormat="1" ht="22.5" customHeight="1">
      <c r="A43" s="76"/>
      <c r="B43" s="76"/>
    </row>
    <row r="44" spans="1:2" s="128" customFormat="1" ht="22.5" customHeight="1">
      <c r="A44" s="76"/>
      <c r="B44" s="76"/>
    </row>
    <row r="45" spans="1:2" s="128" customFormat="1" ht="22.5" customHeight="1">
      <c r="A45" s="76"/>
      <c r="B45" s="76"/>
    </row>
    <row r="46" spans="1:2" s="128" customFormat="1" ht="22.5" customHeight="1">
      <c r="A46" s="76"/>
      <c r="B46" s="76"/>
    </row>
    <row r="47" spans="1:2" s="128" customFormat="1" ht="22.5" customHeight="1">
      <c r="A47" s="76"/>
      <c r="B47" s="76"/>
    </row>
    <row r="48" spans="1:2" s="128" customFormat="1" ht="22.5" customHeight="1">
      <c r="A48" s="76"/>
      <c r="B48" s="76"/>
    </row>
    <row r="49" spans="1:2" s="128" customFormat="1" ht="22.5" customHeight="1">
      <c r="A49" s="76"/>
      <c r="B49" s="76"/>
    </row>
    <row r="50" spans="1:2" s="128" customFormat="1" ht="22.5" customHeight="1">
      <c r="A50" s="76"/>
      <c r="B50" s="76"/>
    </row>
    <row r="51" spans="1:2" s="128" customFormat="1" ht="22.5" customHeight="1">
      <c r="A51" s="76"/>
      <c r="B51" s="76"/>
    </row>
    <row r="52" spans="1:2" s="128" customFormat="1" ht="22.5" customHeight="1">
      <c r="A52" s="76"/>
      <c r="B52" s="76"/>
    </row>
    <row r="53" spans="1:2" s="128" customFormat="1" ht="22.5" customHeight="1">
      <c r="A53" s="76"/>
      <c r="B53" s="76"/>
    </row>
    <row r="54" spans="1:2" s="128" customFormat="1" ht="22.5" customHeight="1">
      <c r="A54" s="76"/>
      <c r="B54" s="76"/>
    </row>
    <row r="55" spans="1:2" s="128" customFormat="1" ht="22.5" customHeight="1">
      <c r="A55" s="76"/>
      <c r="B55" s="76"/>
    </row>
    <row r="56" spans="1:2" s="128" customFormat="1" ht="22.5" customHeight="1">
      <c r="A56" s="76"/>
      <c r="B56" s="76"/>
    </row>
    <row r="57" spans="1:2" s="128" customFormat="1" ht="22.5" customHeight="1">
      <c r="A57" s="76"/>
      <c r="B57" s="76"/>
    </row>
    <row r="58" spans="1:2" s="128" customFormat="1" ht="22.5" customHeight="1">
      <c r="A58" s="76"/>
      <c r="B58" s="76"/>
    </row>
    <row r="59" spans="1:2" s="128" customFormat="1" ht="22.5" customHeight="1">
      <c r="A59" s="76"/>
      <c r="B59" s="76"/>
    </row>
    <row r="60" spans="1:2" s="128" customFormat="1" ht="22.5" customHeight="1">
      <c r="A60" s="76"/>
      <c r="B60" s="76"/>
    </row>
    <row r="61" spans="1:2" s="128" customFormat="1" ht="22.5" customHeight="1">
      <c r="A61" s="76"/>
      <c r="B61" s="76"/>
    </row>
    <row r="62" spans="1:2" s="128" customFormat="1" ht="22.5" customHeight="1">
      <c r="A62" s="76"/>
      <c r="B62" s="76"/>
    </row>
    <row r="63" spans="1:2" s="128" customFormat="1" ht="22.5" customHeight="1">
      <c r="A63" s="76"/>
      <c r="B63" s="76"/>
    </row>
    <row r="64" spans="1:2" s="128" customFormat="1" ht="22.5" customHeight="1">
      <c r="A64" s="76"/>
      <c r="B64" s="76"/>
    </row>
    <row r="65" spans="1:2" s="128" customFormat="1" ht="22.5" customHeight="1">
      <c r="A65" s="76"/>
      <c r="B65" s="76"/>
    </row>
    <row r="66" spans="1:2" s="128" customFormat="1" ht="22.5" customHeight="1">
      <c r="A66" s="76"/>
      <c r="B66" s="76"/>
    </row>
    <row r="67" spans="1:2" s="128" customFormat="1" ht="22.5" customHeight="1">
      <c r="A67" s="76"/>
      <c r="B67" s="76"/>
    </row>
    <row r="68" spans="1:2" s="128" customFormat="1" ht="22.5" customHeight="1">
      <c r="A68" s="76"/>
      <c r="B68" s="76"/>
    </row>
    <row r="69" spans="1:2" s="128" customFormat="1" ht="22.5" customHeight="1">
      <c r="A69" s="76"/>
      <c r="B69" s="76"/>
    </row>
    <row r="70" spans="1:2" s="128" customFormat="1" ht="22.5" customHeight="1">
      <c r="A70" s="76"/>
      <c r="B70" s="76"/>
    </row>
    <row r="71" spans="1:2" s="128" customFormat="1" ht="22.5" customHeight="1">
      <c r="A71" s="76"/>
      <c r="B71" s="76"/>
    </row>
    <row r="72" spans="1:2" s="128" customFormat="1" ht="22.5" customHeight="1">
      <c r="A72" s="76"/>
      <c r="B72" s="76"/>
    </row>
    <row r="73" spans="1:2" s="128" customFormat="1" ht="22.5" customHeight="1">
      <c r="A73" s="76"/>
      <c r="B73" s="76"/>
    </row>
    <row r="74" spans="1:2" s="128" customFormat="1" ht="22.5" customHeight="1">
      <c r="A74" s="76"/>
      <c r="B74" s="76"/>
    </row>
    <row r="75" spans="1:2" s="128" customFormat="1" ht="22.5" customHeight="1">
      <c r="A75" s="76"/>
      <c r="B75" s="76"/>
    </row>
    <row r="76" spans="1:2" s="128" customFormat="1" ht="22.5" customHeight="1">
      <c r="A76" s="76"/>
      <c r="B76" s="76"/>
    </row>
    <row r="77" spans="1:2" s="128" customFormat="1" ht="22.5" customHeight="1">
      <c r="A77" s="76"/>
      <c r="B77" s="76"/>
    </row>
    <row r="78" spans="1:2" s="128" customFormat="1" ht="22.5" customHeight="1">
      <c r="A78" s="76"/>
      <c r="B78" s="76"/>
    </row>
    <row r="79" spans="1:2" s="128" customFormat="1" ht="22.5" customHeight="1">
      <c r="A79" s="76"/>
      <c r="B79" s="76"/>
    </row>
    <row r="80" spans="1:2" s="128" customFormat="1" ht="22.5" customHeight="1">
      <c r="A80" s="76"/>
      <c r="B80" s="76"/>
    </row>
    <row r="81" spans="1:2" s="128" customFormat="1" ht="22.5" customHeight="1">
      <c r="A81" s="76"/>
      <c r="B81" s="76"/>
    </row>
    <row r="82" spans="1:2" s="128" customFormat="1" ht="22.5" customHeight="1">
      <c r="A82" s="76"/>
      <c r="B82" s="76"/>
    </row>
    <row r="83" spans="1:2" s="128" customFormat="1" ht="22.5" customHeight="1">
      <c r="A83" s="76"/>
      <c r="B83" s="76"/>
    </row>
    <row r="84" spans="1:2" s="128" customFormat="1" ht="22.5" customHeight="1">
      <c r="A84" s="76"/>
      <c r="B84" s="76"/>
    </row>
    <row r="85" spans="1:2" s="128" customFormat="1" ht="22.5" customHeight="1">
      <c r="A85" s="76"/>
      <c r="B85" s="76"/>
    </row>
    <row r="86" spans="1:2" s="128" customFormat="1" ht="22.5" customHeight="1">
      <c r="A86" s="76"/>
      <c r="B86" s="76"/>
    </row>
    <row r="87" spans="1:2" s="128" customFormat="1" ht="22.5" customHeight="1">
      <c r="A87" s="76"/>
      <c r="B87" s="76"/>
    </row>
    <row r="88" spans="1:2" s="128" customFormat="1" ht="22.5" customHeight="1">
      <c r="A88" s="76"/>
      <c r="B88" s="76"/>
    </row>
    <row r="89" spans="1:2" s="128" customFormat="1" ht="22.5" customHeight="1">
      <c r="A89" s="76"/>
      <c r="B89" s="76"/>
    </row>
    <row r="90" spans="1:2" s="128" customFormat="1" ht="22.5" customHeight="1">
      <c r="A90" s="76"/>
      <c r="B90" s="76"/>
    </row>
    <row r="91" spans="1:2" s="128" customFormat="1" ht="22.5" customHeight="1">
      <c r="A91" s="76"/>
      <c r="B91" s="76"/>
    </row>
    <row r="92" spans="1:2" s="128" customFormat="1" ht="22.5" customHeight="1">
      <c r="A92" s="76"/>
      <c r="B92" s="76"/>
    </row>
    <row r="93" spans="1:2" s="128" customFormat="1" ht="22.5" customHeight="1">
      <c r="A93" s="76"/>
      <c r="B93" s="76"/>
    </row>
    <row r="94" spans="1:2" s="128" customFormat="1" ht="22.5" customHeight="1">
      <c r="A94" s="76"/>
      <c r="B94" s="76"/>
    </row>
    <row r="95" spans="1:2" s="128" customFormat="1" ht="22.5" customHeight="1">
      <c r="A95" s="76"/>
      <c r="B95" s="76"/>
    </row>
    <row r="96" spans="1:2" s="128" customFormat="1" ht="22.5" customHeight="1">
      <c r="A96" s="76"/>
      <c r="B96" s="76"/>
    </row>
    <row r="97" spans="1:2" s="128" customFormat="1" ht="22.5" customHeight="1">
      <c r="A97" s="76"/>
      <c r="B97" s="76"/>
    </row>
    <row r="98" spans="1:2" s="128" customFormat="1" ht="22.5" customHeight="1">
      <c r="A98" s="76"/>
      <c r="B98" s="76"/>
    </row>
    <row r="99" spans="1:2" s="128" customFormat="1" ht="22.5" customHeight="1">
      <c r="A99" s="76"/>
      <c r="B99" s="76"/>
    </row>
    <row r="100" spans="1:2" s="128" customFormat="1" ht="22.5" customHeight="1">
      <c r="A100" s="76"/>
      <c r="B100" s="76"/>
    </row>
    <row r="101" spans="1:2" s="128" customFormat="1" ht="22.5" customHeight="1">
      <c r="A101" s="76"/>
      <c r="B101" s="76"/>
    </row>
    <row r="102" spans="1:2" s="128" customFormat="1" ht="22.5" customHeight="1">
      <c r="A102" s="76"/>
      <c r="B102" s="76"/>
    </row>
    <row r="103" spans="1:2" s="128" customFormat="1" ht="22.5" customHeight="1">
      <c r="A103" s="76"/>
      <c r="B103" s="76"/>
    </row>
    <row r="104" spans="1:2" s="128" customFormat="1" ht="22.5" customHeight="1">
      <c r="A104" s="76"/>
      <c r="B104" s="76"/>
    </row>
    <row r="105" spans="1:2" s="128" customFormat="1" ht="22.5" customHeight="1">
      <c r="A105" s="76"/>
      <c r="B105" s="76"/>
    </row>
    <row r="106" spans="1:2" s="128" customFormat="1" ht="22.5" customHeight="1">
      <c r="A106" s="76"/>
      <c r="B106" s="76"/>
    </row>
    <row r="107" spans="1:2" s="128" customFormat="1" ht="22.5" customHeight="1">
      <c r="A107" s="76"/>
      <c r="B107" s="76"/>
    </row>
    <row r="108" spans="1:2" s="128" customFormat="1" ht="22.5" customHeight="1">
      <c r="A108" s="76"/>
      <c r="B108" s="76"/>
    </row>
    <row r="109" spans="1:2" s="128" customFormat="1" ht="22.5" customHeight="1">
      <c r="A109" s="76"/>
      <c r="B109" s="76"/>
    </row>
    <row r="110" spans="1:2" s="128" customFormat="1" ht="22.5" customHeight="1">
      <c r="A110" s="76"/>
      <c r="B110" s="76"/>
    </row>
    <row r="111" spans="1:2" s="128" customFormat="1" ht="22.5" customHeight="1">
      <c r="A111" s="76"/>
      <c r="B111" s="76"/>
    </row>
    <row r="112" spans="1:2" s="128" customFormat="1" ht="22.5" customHeight="1">
      <c r="A112" s="76"/>
      <c r="B112" s="76"/>
    </row>
    <row r="113" spans="1:2" s="128" customFormat="1" ht="22.5" customHeight="1">
      <c r="A113" s="76"/>
      <c r="B113" s="76"/>
    </row>
    <row r="114" spans="1:2" s="128" customFormat="1" ht="22.5" customHeight="1">
      <c r="A114" s="76"/>
      <c r="B114" s="76"/>
    </row>
    <row r="115" spans="1:2" s="128" customFormat="1" ht="22.5" customHeight="1">
      <c r="A115" s="76"/>
      <c r="B115" s="76"/>
    </row>
    <row r="116" spans="1:2" s="128" customFormat="1" ht="22.5" customHeight="1">
      <c r="A116" s="76"/>
      <c r="B116" s="76"/>
    </row>
    <row r="117" spans="1:2" s="128" customFormat="1" ht="22.5" customHeight="1">
      <c r="A117" s="76"/>
      <c r="B117" s="76"/>
    </row>
    <row r="118" spans="1:2" s="128" customFormat="1" ht="22.5" customHeight="1">
      <c r="A118" s="76"/>
      <c r="B118" s="76"/>
    </row>
    <row r="119" spans="1:2" s="128" customFormat="1" ht="22.5" customHeight="1">
      <c r="A119" s="76"/>
      <c r="B119" s="76"/>
    </row>
    <row r="120" spans="1:2" s="128" customFormat="1" ht="22.5" customHeight="1">
      <c r="A120" s="76"/>
      <c r="B120" s="76"/>
    </row>
    <row r="121" spans="1:2" s="128" customFormat="1" ht="22.5" customHeight="1">
      <c r="A121" s="76"/>
      <c r="B121" s="76"/>
    </row>
    <row r="122" spans="1:2" s="128" customFormat="1" ht="22.5" customHeight="1">
      <c r="A122" s="76"/>
      <c r="B122" s="76"/>
    </row>
    <row r="123" spans="1:2" s="128" customFormat="1" ht="22.5" customHeight="1">
      <c r="A123" s="76"/>
      <c r="B123" s="76"/>
    </row>
    <row r="124" spans="1:2" s="128" customFormat="1" ht="22.5" customHeight="1">
      <c r="A124" s="76"/>
      <c r="B124" s="76"/>
    </row>
    <row r="125" spans="1:2" s="128" customFormat="1" ht="22.5" customHeight="1">
      <c r="A125" s="76"/>
      <c r="B125" s="76"/>
    </row>
    <row r="126" spans="1:2" s="128" customFormat="1" ht="22.5" customHeight="1">
      <c r="A126" s="76"/>
      <c r="B126" s="76"/>
    </row>
    <row r="127" spans="1:2" s="128" customFormat="1" ht="22.5" customHeight="1">
      <c r="A127" s="76"/>
      <c r="B127" s="76"/>
    </row>
    <row r="128" spans="1:2" s="128" customFormat="1" ht="22.5" customHeight="1">
      <c r="A128" s="76"/>
      <c r="B128" s="76"/>
    </row>
    <row r="129" spans="1:2" s="128" customFormat="1" ht="22.5" customHeight="1">
      <c r="A129" s="76"/>
      <c r="B129" s="76"/>
    </row>
    <row r="130" spans="1:2" s="128" customFormat="1" ht="22.5" customHeight="1">
      <c r="A130" s="76"/>
      <c r="B130" s="76"/>
    </row>
    <row r="131" spans="1:2" s="128" customFormat="1" ht="22.5" customHeight="1">
      <c r="A131" s="76"/>
      <c r="B131" s="76"/>
    </row>
    <row r="132" spans="1:2" s="128" customFormat="1" ht="22.5" customHeight="1">
      <c r="A132" s="76"/>
      <c r="B132" s="76"/>
    </row>
    <row r="133" spans="1:2" s="128" customFormat="1" ht="22.5" customHeight="1">
      <c r="A133" s="76"/>
      <c r="B133" s="76"/>
    </row>
    <row r="134" spans="1:2" s="128" customFormat="1" ht="22.5" customHeight="1">
      <c r="A134" s="76"/>
      <c r="B134" s="76"/>
    </row>
    <row r="135" spans="1:2" s="128" customFormat="1" ht="22.5" customHeight="1">
      <c r="A135" s="76"/>
      <c r="B135" s="76"/>
    </row>
    <row r="136" spans="1:2" s="128" customFormat="1" ht="22.5" customHeight="1">
      <c r="A136" s="76"/>
      <c r="B136" s="76"/>
    </row>
    <row r="137" spans="1:2" s="128" customFormat="1" ht="22.5" customHeight="1">
      <c r="A137" s="76"/>
      <c r="B137" s="76"/>
    </row>
    <row r="138" spans="1:2" s="128" customFormat="1" ht="22.5" customHeight="1">
      <c r="A138" s="76"/>
      <c r="B138" s="76"/>
    </row>
    <row r="139" spans="1:2" s="128" customFormat="1" ht="22.5" customHeight="1">
      <c r="A139" s="76"/>
      <c r="B139" s="76"/>
    </row>
    <row r="140" spans="1:2" s="128" customFormat="1" ht="22.5" customHeight="1">
      <c r="A140" s="76"/>
      <c r="B140" s="76"/>
    </row>
    <row r="141" spans="1:2" s="128" customFormat="1" ht="22.5" customHeight="1">
      <c r="A141" s="76"/>
      <c r="B141" s="76"/>
    </row>
    <row r="142" spans="1:2" s="128" customFormat="1" ht="22.5" customHeight="1">
      <c r="A142" s="76"/>
      <c r="B142" s="76"/>
    </row>
    <row r="143" spans="1:2" s="128" customFormat="1" ht="22.5" customHeight="1">
      <c r="A143" s="76"/>
      <c r="B143" s="76"/>
    </row>
    <row r="144" spans="1:2" s="128" customFormat="1" ht="22.5" customHeight="1">
      <c r="A144" s="76"/>
      <c r="B144" s="76"/>
    </row>
    <row r="145" spans="1:2" s="128" customFormat="1" ht="22.5" customHeight="1">
      <c r="A145" s="76"/>
      <c r="B145" s="76"/>
    </row>
    <row r="146" spans="1:2" s="128" customFormat="1" ht="22.5" customHeight="1">
      <c r="A146" s="76"/>
      <c r="B146" s="76"/>
    </row>
    <row r="147" spans="1:2" s="128" customFormat="1" ht="22.5" customHeight="1">
      <c r="A147" s="76"/>
      <c r="B147" s="76"/>
    </row>
    <row r="148" spans="1:2" s="128" customFormat="1" ht="22.5" customHeight="1">
      <c r="A148" s="76"/>
      <c r="B148" s="76"/>
    </row>
    <row r="149" spans="1:2" s="128" customFormat="1" ht="22.5" customHeight="1">
      <c r="A149" s="76"/>
      <c r="B149" s="76"/>
    </row>
    <row r="150" spans="1:2" s="128" customFormat="1" ht="22.5" customHeight="1">
      <c r="A150" s="76"/>
      <c r="B150" s="76"/>
    </row>
    <row r="151" spans="1:2" s="128" customFormat="1" ht="22.5" customHeight="1">
      <c r="A151" s="76"/>
      <c r="B151" s="76"/>
    </row>
    <row r="152" spans="1:2" s="128" customFormat="1" ht="22.5" customHeight="1">
      <c r="A152" s="76"/>
      <c r="B152" s="76"/>
    </row>
    <row r="153" spans="1:2" s="128" customFormat="1" ht="22.5" customHeight="1">
      <c r="A153" s="76"/>
      <c r="B153" s="76"/>
    </row>
    <row r="154" spans="1:2" s="128" customFormat="1" ht="22.5" customHeight="1">
      <c r="A154" s="76"/>
      <c r="B154" s="76"/>
    </row>
    <row r="155" spans="1:2" s="128" customFormat="1" ht="22.5" customHeight="1">
      <c r="A155" s="76"/>
      <c r="B155" s="76"/>
    </row>
    <row r="156" spans="1:2" s="128" customFormat="1" ht="22.5" customHeight="1">
      <c r="A156" s="76"/>
      <c r="B156" s="76"/>
    </row>
    <row r="157" spans="1:2" s="128" customFormat="1" ht="22.5" customHeight="1">
      <c r="A157" s="76"/>
      <c r="B157" s="76"/>
    </row>
    <row r="158" spans="1:2" s="128" customFormat="1" ht="22.5" customHeight="1">
      <c r="A158" s="76"/>
      <c r="B158" s="76"/>
    </row>
    <row r="159" spans="1:2" s="128" customFormat="1" ht="22.5" customHeight="1">
      <c r="A159" s="76"/>
      <c r="B159" s="76"/>
    </row>
    <row r="160" spans="1:2" s="128" customFormat="1" ht="22.5" customHeight="1">
      <c r="A160" s="76"/>
      <c r="B160" s="76"/>
    </row>
    <row r="161" spans="1:2" s="128" customFormat="1" ht="22.5" customHeight="1">
      <c r="A161" s="76"/>
      <c r="B161" s="76"/>
    </row>
    <row r="162" spans="1:2" s="128" customFormat="1" ht="22.5" customHeight="1">
      <c r="A162" s="76"/>
      <c r="B162" s="76"/>
    </row>
    <row r="163" spans="1:2" s="128" customFormat="1" ht="22.5" customHeight="1">
      <c r="A163" s="76"/>
      <c r="B163" s="76"/>
    </row>
    <row r="164" spans="1:2" s="128" customFormat="1" ht="22.5" customHeight="1">
      <c r="A164" s="76"/>
      <c r="B164" s="76"/>
    </row>
    <row r="165" spans="1:2" s="128" customFormat="1" ht="22.5" customHeight="1">
      <c r="A165" s="76"/>
      <c r="B165" s="76"/>
    </row>
    <row r="166" spans="1:2" s="128" customFormat="1" ht="22.5" customHeight="1">
      <c r="A166" s="76"/>
      <c r="B166" s="76"/>
    </row>
    <row r="167" spans="1:2" s="128" customFormat="1" ht="22.5" customHeight="1">
      <c r="A167" s="76"/>
      <c r="B167" s="76"/>
    </row>
    <row r="168" spans="1:5" s="128" customFormat="1" ht="22.5" customHeight="1">
      <c r="A168" s="76"/>
      <c r="B168" s="76"/>
      <c r="D168" s="76"/>
      <c r="E168" s="76"/>
    </row>
    <row r="169" spans="1:5" s="128" customFormat="1" ht="22.5" customHeight="1">
      <c r="A169" s="76"/>
      <c r="B169" s="76"/>
      <c r="D169" s="76"/>
      <c r="E169" s="76"/>
    </row>
    <row r="170" spans="1:5" s="128" customFormat="1" ht="22.5" customHeight="1">
      <c r="A170" s="76"/>
      <c r="B170" s="76"/>
      <c r="D170" s="76"/>
      <c r="E170" s="76"/>
    </row>
    <row r="171" spans="1:5" s="128" customFormat="1" ht="22.5" customHeight="1">
      <c r="A171" s="76"/>
      <c r="B171" s="76"/>
      <c r="D171" s="76"/>
      <c r="E171" s="76"/>
    </row>
    <row r="172" spans="1:5" s="128" customFormat="1" ht="22.5" customHeight="1">
      <c r="A172" s="76"/>
      <c r="B172" s="76"/>
      <c r="D172" s="76"/>
      <c r="E172" s="76"/>
    </row>
    <row r="173" spans="1:5" s="128" customFormat="1" ht="22.5" customHeight="1">
      <c r="A173" s="76"/>
      <c r="B173" s="76"/>
      <c r="D173" s="76"/>
      <c r="E173" s="76"/>
    </row>
    <row r="174" s="76" customFormat="1" ht="22.5" customHeight="1"/>
    <row r="175" s="76" customFormat="1" ht="22.5" customHeight="1"/>
    <row r="176" s="76" customFormat="1" ht="22.5" customHeight="1"/>
  </sheetData>
  <sheetProtection/>
  <mergeCells count="1">
    <mergeCell ref="A2:H2"/>
  </mergeCells>
  <printOptions horizontalCentered="1"/>
  <pageMargins left="0.2" right="0.2" top="0.39" bottom="0.39" header="0.2" footer="0.2"/>
  <pageSetup horizontalDpi="600" verticalDpi="600" orientation="portrait" paperSize="9" scale="95"/>
  <headerFooter>
    <oddFooter>&amp;C第 &amp;P 页</oddFooter>
  </headerFooter>
</worksheet>
</file>

<file path=xl/worksheets/sheet6.xml><?xml version="1.0" encoding="utf-8"?>
<worksheet xmlns="http://schemas.openxmlformats.org/spreadsheetml/2006/main" xmlns:r="http://schemas.openxmlformats.org/officeDocument/2006/relationships">
  <dimension ref="A1:IK595"/>
  <sheetViews>
    <sheetView showZeros="0" zoomScaleSheetLayoutView="100" workbookViewId="0" topLeftCell="A1">
      <pane ySplit="5" topLeftCell="A544" activePane="bottomLeft" state="frozen"/>
      <selection pane="bottomLeft" activeCell="F584" sqref="F584"/>
    </sheetView>
  </sheetViews>
  <sheetFormatPr defaultColWidth="9.00390625" defaultRowHeight="15"/>
  <cols>
    <col min="1" max="1" width="48.421875" style="3" customWidth="1"/>
    <col min="2" max="3" width="15.140625" style="3" customWidth="1"/>
    <col min="4" max="4" width="10.7109375" style="3" customWidth="1"/>
    <col min="5" max="16384" width="9.00390625" style="3" customWidth="1"/>
  </cols>
  <sheetData>
    <row r="1" spans="1:4" s="3" customFormat="1" ht="18" customHeight="1">
      <c r="A1" s="111"/>
      <c r="B1" s="112"/>
      <c r="C1" s="111"/>
      <c r="D1" s="7" t="s">
        <v>136</v>
      </c>
    </row>
    <row r="2" spans="1:4" s="110" customFormat="1" ht="45" customHeight="1">
      <c r="A2" s="33" t="s">
        <v>137</v>
      </c>
      <c r="B2" s="108"/>
      <c r="C2" s="108"/>
      <c r="D2" s="108"/>
    </row>
    <row r="3" spans="1:4" s="110" customFormat="1" ht="12">
      <c r="A3" s="54"/>
      <c r="B3" s="113"/>
      <c r="C3" s="114"/>
      <c r="D3" s="98" t="s">
        <v>8</v>
      </c>
    </row>
    <row r="4" spans="1:4" s="110" customFormat="1" ht="15.75" customHeight="1">
      <c r="A4" s="99" t="s">
        <v>98</v>
      </c>
      <c r="B4" s="115" t="s">
        <v>11</v>
      </c>
      <c r="C4" s="115" t="s">
        <v>13</v>
      </c>
      <c r="D4" s="115" t="s">
        <v>138</v>
      </c>
    </row>
    <row r="5" spans="1:4" s="110" customFormat="1" ht="15.75" customHeight="1">
      <c r="A5" s="99"/>
      <c r="B5" s="116"/>
      <c r="C5" s="116"/>
      <c r="D5" s="116"/>
    </row>
    <row r="6" spans="1:4" s="107" customFormat="1" ht="17.25" customHeight="1">
      <c r="A6" s="99" t="s">
        <v>139</v>
      </c>
      <c r="B6" s="117">
        <f>SUM(B7,B116,B122,B165,B196,B223,B246,B324,B371,B395,B410,B466,B486,B508,B518,B521,B524,B543,B554,B572,B573,B575,B577,B563)</f>
        <v>23200</v>
      </c>
      <c r="C6" s="117">
        <f>SUM(C7,C116,C122,C165,C196,C223,C246,C324,C371,C395,C410,C466,C486,C508,C518,C521,C524,C543,C554,C572,C573,C575,C577,C563)</f>
        <v>21085</v>
      </c>
      <c r="D6" s="118">
        <f aca="true" t="shared" si="0" ref="D6:D69">IF(C6=0,0,(C6-B6)/C6*100)</f>
        <v>-10.030827602561063</v>
      </c>
    </row>
    <row r="7" spans="1:4" s="2" customFormat="1" ht="17.25" customHeight="1">
      <c r="A7" s="119" t="s">
        <v>140</v>
      </c>
      <c r="B7" s="68">
        <f>B8+B16+B23+B32+B39+B45+B50+B55+B61+B63+B66+B70+B77+B79+B82+B85+B88+B93+B98+B102+B105+B113+B109</f>
        <v>6432</v>
      </c>
      <c r="C7" s="68">
        <f>C8+C16+C23+C32+C39+C45+C50+C55+C61+C63+C66+C70+C77+C79+C82+C85+C88+C93+C98+C102+C105+C113+C109</f>
        <v>8003</v>
      </c>
      <c r="D7" s="120">
        <f t="shared" si="0"/>
        <v>19.630138697988254</v>
      </c>
    </row>
    <row r="8" spans="1:4" s="2" customFormat="1" ht="17.25" customHeight="1">
      <c r="A8" s="121" t="s">
        <v>141</v>
      </c>
      <c r="B8" s="68">
        <f>SUM(B9:B15)</f>
        <v>50</v>
      </c>
      <c r="C8" s="68">
        <f>SUM(C9:C15)</f>
        <v>59</v>
      </c>
      <c r="D8" s="120">
        <f t="shared" si="0"/>
        <v>15.254237288135593</v>
      </c>
    </row>
    <row r="9" spans="1:4" s="2" customFormat="1" ht="17.25" customHeight="1" hidden="1">
      <c r="A9" s="121" t="s">
        <v>142</v>
      </c>
      <c r="B9" s="68"/>
      <c r="C9" s="68"/>
      <c r="D9" s="120">
        <f t="shared" si="0"/>
        <v>0</v>
      </c>
    </row>
    <row r="10" spans="1:244" s="2" customFormat="1" ht="17.25" customHeight="1" hidden="1">
      <c r="A10" s="121" t="s">
        <v>143</v>
      </c>
      <c r="B10" s="68"/>
      <c r="C10" s="68"/>
      <c r="D10" s="120">
        <f t="shared" si="0"/>
        <v>0</v>
      </c>
      <c r="II10" s="1"/>
      <c r="IJ10" s="1"/>
    </row>
    <row r="11" spans="1:245" s="2" customFormat="1" ht="17.25" customHeight="1" hidden="1">
      <c r="A11" s="122" t="s">
        <v>144</v>
      </c>
      <c r="B11" s="68"/>
      <c r="C11" s="68"/>
      <c r="D11" s="120">
        <f t="shared" si="0"/>
        <v>0</v>
      </c>
      <c r="IF11" s="1"/>
      <c r="IG11" s="1"/>
      <c r="IH11" s="1"/>
      <c r="II11" s="1"/>
      <c r="IJ11" s="1"/>
      <c r="IK11" s="45"/>
    </row>
    <row r="12" spans="1:4" s="2" customFormat="1" ht="17.25" customHeight="1" hidden="1">
      <c r="A12" s="122" t="s">
        <v>145</v>
      </c>
      <c r="B12" s="68"/>
      <c r="C12" s="68"/>
      <c r="D12" s="120">
        <f t="shared" si="0"/>
        <v>0</v>
      </c>
    </row>
    <row r="13" spans="1:245" s="2" customFormat="1" ht="17.25" customHeight="1" hidden="1">
      <c r="A13" s="122" t="s">
        <v>146</v>
      </c>
      <c r="B13" s="68"/>
      <c r="C13" s="68"/>
      <c r="D13" s="120">
        <f t="shared" si="0"/>
        <v>0</v>
      </c>
      <c r="IF13" s="1"/>
      <c r="IG13" s="1"/>
      <c r="IH13" s="1"/>
      <c r="II13" s="1"/>
      <c r="IJ13" s="1"/>
      <c r="IK13" s="45"/>
    </row>
    <row r="14" spans="1:4" s="2" customFormat="1" ht="17.25" customHeight="1" hidden="1">
      <c r="A14" s="119" t="s">
        <v>147</v>
      </c>
      <c r="B14" s="68"/>
      <c r="C14" s="68"/>
      <c r="D14" s="120">
        <f t="shared" si="0"/>
        <v>0</v>
      </c>
    </row>
    <row r="15" spans="1:4" s="2" customFormat="1" ht="17.25" customHeight="1">
      <c r="A15" s="119" t="s">
        <v>148</v>
      </c>
      <c r="B15" s="68">
        <v>50</v>
      </c>
      <c r="C15" s="68">
        <v>59</v>
      </c>
      <c r="D15" s="120">
        <f t="shared" si="0"/>
        <v>15.254237288135593</v>
      </c>
    </row>
    <row r="16" spans="1:4" s="2" customFormat="1" ht="17.25" customHeight="1">
      <c r="A16" s="121" t="s">
        <v>149</v>
      </c>
      <c r="B16" s="68">
        <f>SUM(B17:B22)</f>
        <v>50</v>
      </c>
      <c r="C16" s="68">
        <f>SUM(C17:C22)</f>
        <v>0</v>
      </c>
      <c r="D16" s="120">
        <f t="shared" si="0"/>
        <v>0</v>
      </c>
    </row>
    <row r="17" spans="1:4" s="2" customFormat="1" ht="17.25" customHeight="1" hidden="1">
      <c r="A17" s="121" t="s">
        <v>142</v>
      </c>
      <c r="B17" s="68"/>
      <c r="C17" s="68"/>
      <c r="D17" s="120">
        <f t="shared" si="0"/>
        <v>0</v>
      </c>
    </row>
    <row r="18" spans="1:4" s="2" customFormat="1" ht="17.25" customHeight="1" hidden="1">
      <c r="A18" s="121" t="s">
        <v>143</v>
      </c>
      <c r="B18" s="68"/>
      <c r="C18" s="68"/>
      <c r="D18" s="120">
        <f t="shared" si="0"/>
        <v>0</v>
      </c>
    </row>
    <row r="19" spans="1:4" s="2" customFormat="1" ht="17.25" customHeight="1" hidden="1">
      <c r="A19" s="122" t="s">
        <v>150</v>
      </c>
      <c r="B19" s="68"/>
      <c r="C19" s="68"/>
      <c r="D19" s="120">
        <f t="shared" si="0"/>
        <v>0</v>
      </c>
    </row>
    <row r="20" spans="1:4" s="2" customFormat="1" ht="17.25" customHeight="1" hidden="1">
      <c r="A20" s="122" t="s">
        <v>151</v>
      </c>
      <c r="B20" s="68"/>
      <c r="C20" s="68"/>
      <c r="D20" s="120">
        <f t="shared" si="0"/>
        <v>0</v>
      </c>
    </row>
    <row r="21" spans="1:4" s="2" customFormat="1" ht="17.25" customHeight="1" hidden="1">
      <c r="A21" s="122" t="s">
        <v>152</v>
      </c>
      <c r="B21" s="68"/>
      <c r="C21" s="68"/>
      <c r="D21" s="120">
        <f t="shared" si="0"/>
        <v>0</v>
      </c>
    </row>
    <row r="22" spans="1:4" s="2" customFormat="1" ht="17.25" customHeight="1">
      <c r="A22" s="122" t="s">
        <v>153</v>
      </c>
      <c r="B22" s="68">
        <v>50</v>
      </c>
      <c r="C22" s="68"/>
      <c r="D22" s="120">
        <f t="shared" si="0"/>
        <v>0</v>
      </c>
    </row>
    <row r="23" spans="1:4" s="2" customFormat="1" ht="17.25" customHeight="1">
      <c r="A23" s="121" t="s">
        <v>154</v>
      </c>
      <c r="B23" s="68">
        <f>SUM(B24:B31)</f>
        <v>3400</v>
      </c>
      <c r="C23" s="68">
        <f>SUM(C24:C31)</f>
        <v>5193</v>
      </c>
      <c r="D23" s="120">
        <f t="shared" si="0"/>
        <v>34.52724821875602</v>
      </c>
    </row>
    <row r="24" spans="1:4" s="2" customFormat="1" ht="17.25" customHeight="1">
      <c r="A24" s="121" t="s">
        <v>142</v>
      </c>
      <c r="B24" s="68">
        <v>1200</v>
      </c>
      <c r="C24" s="68">
        <v>4054</v>
      </c>
      <c r="D24" s="120">
        <f t="shared" si="0"/>
        <v>70.39960532807103</v>
      </c>
    </row>
    <row r="25" spans="1:4" s="2" customFormat="1" ht="17.25" customHeight="1">
      <c r="A25" s="121" t="s">
        <v>143</v>
      </c>
      <c r="B25" s="68">
        <v>200</v>
      </c>
      <c r="C25" s="68">
        <v>85</v>
      </c>
      <c r="D25" s="120">
        <f t="shared" si="0"/>
        <v>-135.29411764705884</v>
      </c>
    </row>
    <row r="26" spans="1:4" s="2" customFormat="1" ht="17.25" customHeight="1" hidden="1">
      <c r="A26" s="121" t="s">
        <v>155</v>
      </c>
      <c r="B26" s="68"/>
      <c r="C26" s="68"/>
      <c r="D26" s="120">
        <f t="shared" si="0"/>
        <v>0</v>
      </c>
    </row>
    <row r="27" spans="1:4" s="2" customFormat="1" ht="17.25" customHeight="1" hidden="1">
      <c r="A27" s="122" t="s">
        <v>156</v>
      </c>
      <c r="B27" s="68"/>
      <c r="C27" s="68"/>
      <c r="D27" s="120">
        <f t="shared" si="0"/>
        <v>0</v>
      </c>
    </row>
    <row r="28" spans="1:4" s="2" customFormat="1" ht="17.25" customHeight="1" hidden="1">
      <c r="A28" s="122" t="s">
        <v>157</v>
      </c>
      <c r="B28" s="68"/>
      <c r="C28" s="68"/>
      <c r="D28" s="120">
        <f t="shared" si="0"/>
        <v>0</v>
      </c>
    </row>
    <row r="29" spans="1:4" s="2" customFormat="1" ht="17.25" customHeight="1" hidden="1">
      <c r="A29" s="121" t="s">
        <v>158</v>
      </c>
      <c r="B29" s="68"/>
      <c r="C29" s="68"/>
      <c r="D29" s="120">
        <f t="shared" si="0"/>
        <v>0</v>
      </c>
    </row>
    <row r="30" spans="1:4" s="2" customFormat="1" ht="17.25" customHeight="1" hidden="1">
      <c r="A30" s="122" t="s">
        <v>159</v>
      </c>
      <c r="B30" s="68"/>
      <c r="C30" s="68"/>
      <c r="D30" s="120">
        <f t="shared" si="0"/>
        <v>0</v>
      </c>
    </row>
    <row r="31" spans="1:4" s="2" customFormat="1" ht="17.25" customHeight="1">
      <c r="A31" s="122" t="s">
        <v>160</v>
      </c>
      <c r="B31" s="68">
        <v>2000</v>
      </c>
      <c r="C31" s="68">
        <v>1054</v>
      </c>
      <c r="D31" s="120">
        <f t="shared" si="0"/>
        <v>-89.75332068311197</v>
      </c>
    </row>
    <row r="32" spans="1:4" s="2" customFormat="1" ht="17.25" customHeight="1">
      <c r="A32" s="121" t="s">
        <v>161</v>
      </c>
      <c r="B32" s="68">
        <f>SUM(B33:B38)</f>
        <v>240</v>
      </c>
      <c r="C32" s="68">
        <f>SUM(C33:C38)</f>
        <v>119</v>
      </c>
      <c r="D32" s="120">
        <f t="shared" si="0"/>
        <v>-101.68067226890756</v>
      </c>
    </row>
    <row r="33" spans="1:4" s="2" customFormat="1" ht="17.25" customHeight="1">
      <c r="A33" s="121" t="s">
        <v>142</v>
      </c>
      <c r="B33" s="68">
        <v>200</v>
      </c>
      <c r="C33" s="68">
        <v>71</v>
      </c>
      <c r="D33" s="120">
        <f t="shared" si="0"/>
        <v>-181.69014084507043</v>
      </c>
    </row>
    <row r="34" spans="1:4" s="2" customFormat="1" ht="17.25" customHeight="1">
      <c r="A34" s="121" t="s">
        <v>143</v>
      </c>
      <c r="B34" s="68">
        <v>30</v>
      </c>
      <c r="C34" s="68">
        <v>12</v>
      </c>
      <c r="D34" s="120">
        <f t="shared" si="0"/>
        <v>-150</v>
      </c>
    </row>
    <row r="35" spans="1:4" s="2" customFormat="1" ht="17.25" customHeight="1" hidden="1">
      <c r="A35" s="122" t="s">
        <v>162</v>
      </c>
      <c r="B35" s="68"/>
      <c r="C35" s="68"/>
      <c r="D35" s="120">
        <f t="shared" si="0"/>
        <v>0</v>
      </c>
    </row>
    <row r="36" spans="1:4" s="2" customFormat="1" ht="17.25" customHeight="1" hidden="1">
      <c r="A36" s="121" t="s">
        <v>163</v>
      </c>
      <c r="B36" s="68"/>
      <c r="C36" s="68"/>
      <c r="D36" s="120">
        <f t="shared" si="0"/>
        <v>0</v>
      </c>
    </row>
    <row r="37" spans="1:4" s="2" customFormat="1" ht="17.25" customHeight="1" hidden="1">
      <c r="A37" s="121" t="s">
        <v>164</v>
      </c>
      <c r="B37" s="68"/>
      <c r="C37" s="68"/>
      <c r="D37" s="120">
        <f t="shared" si="0"/>
        <v>0</v>
      </c>
    </row>
    <row r="38" spans="1:4" s="2" customFormat="1" ht="17.25" customHeight="1">
      <c r="A38" s="122" t="s">
        <v>165</v>
      </c>
      <c r="B38" s="68">
        <v>10</v>
      </c>
      <c r="C38" s="68">
        <v>36</v>
      </c>
      <c r="D38" s="120">
        <f t="shared" si="0"/>
        <v>72.22222222222221</v>
      </c>
    </row>
    <row r="39" spans="1:4" s="2" customFormat="1" ht="17.25" customHeight="1" hidden="1">
      <c r="A39" s="122" t="s">
        <v>166</v>
      </c>
      <c r="B39" s="68"/>
      <c r="C39" s="68">
        <f>SUM(C40:C44)</f>
        <v>0</v>
      </c>
      <c r="D39" s="120">
        <f t="shared" si="0"/>
        <v>0</v>
      </c>
    </row>
    <row r="40" spans="1:4" s="2" customFormat="1" ht="17.25" customHeight="1" hidden="1">
      <c r="A40" s="119" t="s">
        <v>143</v>
      </c>
      <c r="B40" s="68"/>
      <c r="C40" s="68"/>
      <c r="D40" s="120">
        <f t="shared" si="0"/>
        <v>0</v>
      </c>
    </row>
    <row r="41" spans="1:4" s="2" customFormat="1" ht="17.25" customHeight="1" hidden="1">
      <c r="A41" s="121" t="s">
        <v>167</v>
      </c>
      <c r="B41" s="68"/>
      <c r="C41" s="68"/>
      <c r="D41" s="120">
        <f t="shared" si="0"/>
        <v>0</v>
      </c>
    </row>
    <row r="42" spans="1:4" s="2" customFormat="1" ht="17.25" customHeight="1" hidden="1">
      <c r="A42" s="122" t="s">
        <v>168</v>
      </c>
      <c r="B42" s="68"/>
      <c r="C42" s="68"/>
      <c r="D42" s="120">
        <f t="shared" si="0"/>
        <v>0</v>
      </c>
    </row>
    <row r="43" spans="1:4" s="2" customFormat="1" ht="17.25" customHeight="1" hidden="1">
      <c r="A43" s="122" t="s">
        <v>169</v>
      </c>
      <c r="B43" s="68"/>
      <c r="C43" s="68"/>
      <c r="D43" s="120">
        <f t="shared" si="0"/>
        <v>0</v>
      </c>
    </row>
    <row r="44" spans="1:4" s="2" customFormat="1" ht="17.25" customHeight="1" hidden="1">
      <c r="A44" s="122" t="s">
        <v>170</v>
      </c>
      <c r="B44" s="68"/>
      <c r="C44" s="68"/>
      <c r="D44" s="120">
        <f t="shared" si="0"/>
        <v>0</v>
      </c>
    </row>
    <row r="45" spans="1:4" s="2" customFormat="1" ht="17.25" customHeight="1">
      <c r="A45" s="121" t="s">
        <v>171</v>
      </c>
      <c r="B45" s="68">
        <f>SUM(B46:B49)</f>
        <v>360</v>
      </c>
      <c r="C45" s="68">
        <f>SUM(C46:C49)</f>
        <v>157</v>
      </c>
      <c r="D45" s="120">
        <f t="shared" si="0"/>
        <v>-129.29936305732483</v>
      </c>
    </row>
    <row r="46" spans="1:244" s="2" customFormat="1" ht="17.25" customHeight="1">
      <c r="A46" s="122" t="s">
        <v>142</v>
      </c>
      <c r="B46" s="68">
        <v>300</v>
      </c>
      <c r="C46" s="68">
        <v>101</v>
      </c>
      <c r="D46" s="120">
        <f t="shared" si="0"/>
        <v>-197.02970297029702</v>
      </c>
      <c r="II46" s="1"/>
      <c r="IJ46" s="1"/>
    </row>
    <row r="47" spans="1:4" s="2" customFormat="1" ht="17.25" customHeight="1">
      <c r="A47" s="119" t="s">
        <v>143</v>
      </c>
      <c r="B47" s="68">
        <v>30</v>
      </c>
      <c r="C47" s="68">
        <v>29</v>
      </c>
      <c r="D47" s="120">
        <f t="shared" si="0"/>
        <v>-3.4482758620689653</v>
      </c>
    </row>
    <row r="48" spans="1:4" s="2" customFormat="1" ht="17.25" customHeight="1" hidden="1">
      <c r="A48" s="119" t="s">
        <v>172</v>
      </c>
      <c r="B48" s="68"/>
      <c r="C48" s="68"/>
      <c r="D48" s="120">
        <f t="shared" si="0"/>
        <v>0</v>
      </c>
    </row>
    <row r="49" spans="1:4" s="2" customFormat="1" ht="17.25" customHeight="1">
      <c r="A49" s="122" t="s">
        <v>173</v>
      </c>
      <c r="B49" s="68">
        <v>30</v>
      </c>
      <c r="C49" s="68">
        <v>27</v>
      </c>
      <c r="D49" s="120">
        <f t="shared" si="0"/>
        <v>-11.11111111111111</v>
      </c>
    </row>
    <row r="50" spans="1:4" s="2" customFormat="1" ht="17.25" customHeight="1">
      <c r="A50" s="121" t="s">
        <v>174</v>
      </c>
      <c r="B50" s="68">
        <f>SUM(B51:B54)</f>
        <v>500</v>
      </c>
      <c r="C50" s="68">
        <f>SUM(C51:C54)</f>
        <v>396</v>
      </c>
      <c r="D50" s="120">
        <f t="shared" si="0"/>
        <v>-26.262626262626267</v>
      </c>
    </row>
    <row r="51" spans="1:4" s="2" customFormat="1" ht="17.25" customHeight="1" hidden="1">
      <c r="A51" s="121" t="s">
        <v>142</v>
      </c>
      <c r="B51" s="68"/>
      <c r="C51" s="68"/>
      <c r="D51" s="120">
        <f t="shared" si="0"/>
        <v>0</v>
      </c>
    </row>
    <row r="52" spans="1:4" s="2" customFormat="1" ht="17.25" customHeight="1" hidden="1">
      <c r="A52" s="122" t="s">
        <v>175</v>
      </c>
      <c r="B52" s="68"/>
      <c r="C52" s="68"/>
      <c r="D52" s="120">
        <f t="shared" si="0"/>
        <v>0</v>
      </c>
    </row>
    <row r="53" spans="1:4" s="2" customFormat="1" ht="17.25" customHeight="1" hidden="1">
      <c r="A53" s="122" t="s">
        <v>176</v>
      </c>
      <c r="B53" s="68"/>
      <c r="C53" s="68"/>
      <c r="D53" s="120">
        <f t="shared" si="0"/>
        <v>0</v>
      </c>
    </row>
    <row r="54" spans="1:4" s="2" customFormat="1" ht="17.25" customHeight="1">
      <c r="A54" s="122" t="s">
        <v>177</v>
      </c>
      <c r="B54" s="68">
        <v>500</v>
      </c>
      <c r="C54" s="68">
        <f>286+110</f>
        <v>396</v>
      </c>
      <c r="D54" s="120">
        <f t="shared" si="0"/>
        <v>-26.262626262626267</v>
      </c>
    </row>
    <row r="55" spans="1:4" s="2" customFormat="1" ht="17.25" customHeight="1">
      <c r="A55" s="122" t="s">
        <v>178</v>
      </c>
      <c r="B55" s="68">
        <f>SUM(B56:B60)</f>
        <v>30</v>
      </c>
      <c r="C55" s="68">
        <f>SUM(C56:C60)</f>
        <v>3</v>
      </c>
      <c r="D55" s="120">
        <f t="shared" si="0"/>
        <v>-900</v>
      </c>
    </row>
    <row r="56" spans="1:4" s="2" customFormat="1" ht="17.25" customHeight="1">
      <c r="A56" s="121" t="s">
        <v>142</v>
      </c>
      <c r="B56" s="68">
        <v>25</v>
      </c>
      <c r="C56" s="68">
        <v>0</v>
      </c>
      <c r="D56" s="120">
        <f t="shared" si="0"/>
        <v>0</v>
      </c>
    </row>
    <row r="57" spans="1:4" s="2" customFormat="1" ht="17.25" customHeight="1" hidden="1">
      <c r="A57" s="121" t="s">
        <v>143</v>
      </c>
      <c r="B57" s="68"/>
      <c r="C57" s="68"/>
      <c r="D57" s="120">
        <f t="shared" si="0"/>
        <v>0</v>
      </c>
    </row>
    <row r="58" spans="1:4" s="2" customFormat="1" ht="17.25" customHeight="1" hidden="1">
      <c r="A58" s="122" t="s">
        <v>179</v>
      </c>
      <c r="B58" s="68"/>
      <c r="C58" s="68"/>
      <c r="D58" s="120">
        <f t="shared" si="0"/>
        <v>0</v>
      </c>
    </row>
    <row r="59" spans="1:4" s="2" customFormat="1" ht="17.25" customHeight="1" hidden="1">
      <c r="A59" s="122" t="s">
        <v>180</v>
      </c>
      <c r="B59" s="68"/>
      <c r="C59" s="68"/>
      <c r="D59" s="120">
        <f t="shared" si="0"/>
        <v>0</v>
      </c>
    </row>
    <row r="60" spans="1:4" s="2" customFormat="1" ht="17.25" customHeight="1">
      <c r="A60" s="122" t="s">
        <v>181</v>
      </c>
      <c r="B60" s="68">
        <v>5</v>
      </c>
      <c r="C60" s="68">
        <v>3</v>
      </c>
      <c r="D60" s="120">
        <f t="shared" si="0"/>
        <v>-66.66666666666666</v>
      </c>
    </row>
    <row r="61" spans="1:4" s="2" customFormat="1" ht="17.25" customHeight="1" hidden="1">
      <c r="A61" s="121" t="s">
        <v>182</v>
      </c>
      <c r="B61" s="68">
        <f>SUM(B62)</f>
        <v>0</v>
      </c>
      <c r="C61" s="68"/>
      <c r="D61" s="120">
        <f t="shared" si="0"/>
        <v>0</v>
      </c>
    </row>
    <row r="62" spans="1:4" s="2" customFormat="1" ht="17.25" customHeight="1" hidden="1">
      <c r="A62" s="122" t="s">
        <v>183</v>
      </c>
      <c r="B62" s="68"/>
      <c r="C62" s="68"/>
      <c r="D62" s="120">
        <f t="shared" si="0"/>
        <v>0</v>
      </c>
    </row>
    <row r="63" spans="1:4" s="2" customFormat="1" ht="17.25" customHeight="1">
      <c r="A63" s="121" t="s">
        <v>184</v>
      </c>
      <c r="B63" s="68">
        <f>SUM(B64:B65)</f>
        <v>150</v>
      </c>
      <c r="C63" s="68">
        <f>SUM(C64:C65)</f>
        <v>0</v>
      </c>
      <c r="D63" s="120">
        <f t="shared" si="0"/>
        <v>0</v>
      </c>
    </row>
    <row r="64" spans="1:4" s="2" customFormat="1" ht="17.25" customHeight="1">
      <c r="A64" s="122" t="s">
        <v>142</v>
      </c>
      <c r="B64" s="68">
        <v>120</v>
      </c>
      <c r="C64" s="68">
        <v>0</v>
      </c>
      <c r="D64" s="120">
        <f t="shared" si="0"/>
        <v>0</v>
      </c>
    </row>
    <row r="65" spans="1:4" s="2" customFormat="1" ht="17.25" customHeight="1">
      <c r="A65" s="122" t="s">
        <v>185</v>
      </c>
      <c r="B65" s="68">
        <v>30</v>
      </c>
      <c r="C65" s="68">
        <v>0</v>
      </c>
      <c r="D65" s="120">
        <f t="shared" si="0"/>
        <v>0</v>
      </c>
    </row>
    <row r="66" spans="1:4" s="2" customFormat="1" ht="17.25" customHeight="1">
      <c r="A66" s="119" t="s">
        <v>186</v>
      </c>
      <c r="B66" s="68">
        <f>SUM(B67:B69)</f>
        <v>150</v>
      </c>
      <c r="C66" s="68">
        <f>SUM(C67:C69)</f>
        <v>39</v>
      </c>
      <c r="D66" s="120">
        <f t="shared" si="0"/>
        <v>-284.61538461538464</v>
      </c>
    </row>
    <row r="67" spans="1:4" s="2" customFormat="1" ht="17.25" customHeight="1">
      <c r="A67" s="121" t="s">
        <v>142</v>
      </c>
      <c r="B67" s="68">
        <v>120</v>
      </c>
      <c r="C67" s="68">
        <v>23</v>
      </c>
      <c r="D67" s="120">
        <f t="shared" si="0"/>
        <v>-421.7391304347826</v>
      </c>
    </row>
    <row r="68" spans="1:4" s="2" customFormat="1" ht="17.25" customHeight="1">
      <c r="A68" s="121" t="s">
        <v>143</v>
      </c>
      <c r="B68" s="68">
        <v>30</v>
      </c>
      <c r="C68" s="68">
        <v>16</v>
      </c>
      <c r="D68" s="120">
        <f t="shared" si="0"/>
        <v>-87.5</v>
      </c>
    </row>
    <row r="69" spans="1:4" s="2" customFormat="1" ht="17.25" customHeight="1" hidden="1">
      <c r="A69" s="121" t="s">
        <v>187</v>
      </c>
      <c r="B69" s="68"/>
      <c r="C69" s="68"/>
      <c r="D69" s="120">
        <f t="shared" si="0"/>
        <v>0</v>
      </c>
    </row>
    <row r="70" spans="1:4" s="2" customFormat="1" ht="17.25" customHeight="1" hidden="1">
      <c r="A70" s="119" t="s">
        <v>188</v>
      </c>
      <c r="B70" s="68">
        <f>SUM(B71:B76)</f>
        <v>0</v>
      </c>
      <c r="C70" s="68"/>
      <c r="D70" s="120">
        <f aca="true" t="shared" si="1" ref="D70:D133">IF(C70=0,0,(C70-B70)/C70*100)</f>
        <v>0</v>
      </c>
    </row>
    <row r="71" spans="1:4" s="2" customFormat="1" ht="17.25" customHeight="1" hidden="1">
      <c r="A71" s="121" t="s">
        <v>142</v>
      </c>
      <c r="B71" s="68"/>
      <c r="C71" s="68"/>
      <c r="D71" s="120">
        <f t="shared" si="1"/>
        <v>0</v>
      </c>
    </row>
    <row r="72" spans="1:4" s="2" customFormat="1" ht="17.25" customHeight="1" hidden="1">
      <c r="A72" s="121" t="s">
        <v>143</v>
      </c>
      <c r="B72" s="68"/>
      <c r="C72" s="68"/>
      <c r="D72" s="120">
        <f t="shared" si="1"/>
        <v>0</v>
      </c>
    </row>
    <row r="73" spans="1:4" s="2" customFormat="1" ht="17.25" customHeight="1" hidden="1">
      <c r="A73" s="122" t="s">
        <v>189</v>
      </c>
      <c r="B73" s="68"/>
      <c r="C73" s="68"/>
      <c r="D73" s="120">
        <f t="shared" si="1"/>
        <v>0</v>
      </c>
    </row>
    <row r="74" spans="1:4" s="2" customFormat="1" ht="17.25" customHeight="1" hidden="1">
      <c r="A74" s="121" t="s">
        <v>190</v>
      </c>
      <c r="B74" s="68"/>
      <c r="C74" s="68"/>
      <c r="D74" s="120">
        <f t="shared" si="1"/>
        <v>0</v>
      </c>
    </row>
    <row r="75" spans="1:4" s="2" customFormat="1" ht="17.25" customHeight="1" hidden="1">
      <c r="A75" s="121" t="s">
        <v>159</v>
      </c>
      <c r="B75" s="68"/>
      <c r="C75" s="68"/>
      <c r="D75" s="120">
        <f t="shared" si="1"/>
        <v>0</v>
      </c>
    </row>
    <row r="76" spans="1:4" s="2" customFormat="1" ht="17.25" customHeight="1" hidden="1">
      <c r="A76" s="122" t="s">
        <v>191</v>
      </c>
      <c r="B76" s="68"/>
      <c r="C76" s="68"/>
      <c r="D76" s="120">
        <f t="shared" si="1"/>
        <v>0</v>
      </c>
    </row>
    <row r="77" spans="1:4" s="2" customFormat="1" ht="17.25" customHeight="1" hidden="1">
      <c r="A77" s="122" t="s">
        <v>192</v>
      </c>
      <c r="B77" s="68">
        <f>SUM(B78)</f>
        <v>0</v>
      </c>
      <c r="C77" s="68"/>
      <c r="D77" s="120">
        <f t="shared" si="1"/>
        <v>0</v>
      </c>
    </row>
    <row r="78" spans="1:4" s="2" customFormat="1" ht="17.25" customHeight="1" hidden="1">
      <c r="A78" s="121" t="s">
        <v>193</v>
      </c>
      <c r="B78" s="68"/>
      <c r="C78" s="68"/>
      <c r="D78" s="120">
        <f t="shared" si="1"/>
        <v>0</v>
      </c>
    </row>
    <row r="79" spans="1:4" s="2" customFormat="1" ht="17.25" customHeight="1" hidden="1">
      <c r="A79" s="121" t="s">
        <v>194</v>
      </c>
      <c r="B79" s="68">
        <f>SUM(B80:B81)</f>
        <v>0</v>
      </c>
      <c r="C79" s="68"/>
      <c r="D79" s="120">
        <f t="shared" si="1"/>
        <v>0</v>
      </c>
    </row>
    <row r="80" spans="1:4" s="2" customFormat="1" ht="17.25" customHeight="1" hidden="1">
      <c r="A80" s="121" t="s">
        <v>195</v>
      </c>
      <c r="B80" s="68"/>
      <c r="C80" s="68"/>
      <c r="D80" s="120">
        <f t="shared" si="1"/>
        <v>0</v>
      </c>
    </row>
    <row r="81" spans="1:4" s="2" customFormat="1" ht="17.25" customHeight="1" hidden="1">
      <c r="A81" s="121" t="s">
        <v>196</v>
      </c>
      <c r="B81" s="68"/>
      <c r="C81" s="68"/>
      <c r="D81" s="120">
        <f t="shared" si="1"/>
        <v>0</v>
      </c>
    </row>
    <row r="82" spans="1:4" s="2" customFormat="1" ht="17.25" customHeight="1" hidden="1">
      <c r="A82" s="122" t="s">
        <v>197</v>
      </c>
      <c r="B82" s="68">
        <f>SUM(B83:B84)</f>
        <v>0</v>
      </c>
      <c r="C82" s="68"/>
      <c r="D82" s="120">
        <f t="shared" si="1"/>
        <v>0</v>
      </c>
    </row>
    <row r="83" spans="1:4" s="2" customFormat="1" ht="17.25" customHeight="1" hidden="1">
      <c r="A83" s="122" t="s">
        <v>142</v>
      </c>
      <c r="B83" s="68"/>
      <c r="C83" s="68"/>
      <c r="D83" s="120">
        <f t="shared" si="1"/>
        <v>0</v>
      </c>
    </row>
    <row r="84" spans="1:4" s="2" customFormat="1" ht="17.25" customHeight="1" hidden="1">
      <c r="A84" s="121" t="s">
        <v>198</v>
      </c>
      <c r="B84" s="68"/>
      <c r="C84" s="68"/>
      <c r="D84" s="120">
        <f t="shared" si="1"/>
        <v>0</v>
      </c>
    </row>
    <row r="85" spans="1:4" s="2" customFormat="1" ht="17.25" customHeight="1" hidden="1">
      <c r="A85" s="122" t="s">
        <v>199</v>
      </c>
      <c r="B85" s="68">
        <f>SUM(B86:B87)</f>
        <v>0</v>
      </c>
      <c r="C85" s="68"/>
      <c r="D85" s="120">
        <f t="shared" si="1"/>
        <v>0</v>
      </c>
    </row>
    <row r="86" spans="1:4" s="2" customFormat="1" ht="17.25" customHeight="1" hidden="1">
      <c r="A86" s="122" t="s">
        <v>142</v>
      </c>
      <c r="B86" s="68"/>
      <c r="C86" s="68"/>
      <c r="D86" s="120">
        <f t="shared" si="1"/>
        <v>0</v>
      </c>
    </row>
    <row r="87" spans="1:4" s="2" customFormat="1" ht="17.25" customHeight="1" hidden="1">
      <c r="A87" s="121" t="s">
        <v>200</v>
      </c>
      <c r="B87" s="68"/>
      <c r="C87" s="68"/>
      <c r="D87" s="120">
        <f t="shared" si="1"/>
        <v>0</v>
      </c>
    </row>
    <row r="88" spans="1:4" s="2" customFormat="1" ht="17.25" customHeight="1" hidden="1">
      <c r="A88" s="122" t="s">
        <v>201</v>
      </c>
      <c r="B88" s="68">
        <f>SUM(B89:B92)</f>
        <v>0</v>
      </c>
      <c r="C88" s="68">
        <f>SUM(C89:C92)</f>
        <v>0</v>
      </c>
      <c r="D88" s="120">
        <f t="shared" si="1"/>
        <v>0</v>
      </c>
    </row>
    <row r="89" spans="1:4" s="2" customFormat="1" ht="17.25" customHeight="1" hidden="1">
      <c r="A89" s="122" t="s">
        <v>142</v>
      </c>
      <c r="B89" s="68"/>
      <c r="C89" s="68"/>
      <c r="D89" s="120">
        <f t="shared" si="1"/>
        <v>0</v>
      </c>
    </row>
    <row r="90" spans="1:4" s="2" customFormat="1" ht="17.25" customHeight="1" hidden="1">
      <c r="A90" s="122" t="s">
        <v>143</v>
      </c>
      <c r="B90" s="68"/>
      <c r="C90" s="68"/>
      <c r="D90" s="120">
        <f t="shared" si="1"/>
        <v>0</v>
      </c>
    </row>
    <row r="91" spans="1:4" s="2" customFormat="1" ht="17.25" customHeight="1" hidden="1">
      <c r="A91" s="122" t="s">
        <v>202</v>
      </c>
      <c r="B91" s="68"/>
      <c r="C91" s="68"/>
      <c r="D91" s="120">
        <f t="shared" si="1"/>
        <v>0</v>
      </c>
    </row>
    <row r="92" spans="1:4" s="2" customFormat="1" ht="17.25" customHeight="1" hidden="1">
      <c r="A92" s="122" t="s">
        <v>203</v>
      </c>
      <c r="B92" s="68"/>
      <c r="C92" s="68"/>
      <c r="D92" s="120">
        <f t="shared" si="1"/>
        <v>0</v>
      </c>
    </row>
    <row r="93" spans="1:4" s="2" customFormat="1" ht="17.25" customHeight="1" hidden="1">
      <c r="A93" s="122" t="s">
        <v>204</v>
      </c>
      <c r="B93" s="68">
        <f>SUM(B94:B97)</f>
        <v>0</v>
      </c>
      <c r="C93" s="68"/>
      <c r="D93" s="120">
        <f t="shared" si="1"/>
        <v>0</v>
      </c>
    </row>
    <row r="94" spans="1:4" s="2" customFormat="1" ht="17.25" customHeight="1" hidden="1">
      <c r="A94" s="122" t="s">
        <v>142</v>
      </c>
      <c r="B94" s="68"/>
      <c r="C94" s="68"/>
      <c r="D94" s="120">
        <f t="shared" si="1"/>
        <v>0</v>
      </c>
    </row>
    <row r="95" spans="1:4" s="2" customFormat="1" ht="17.25" customHeight="1" hidden="1">
      <c r="A95" s="122" t="s">
        <v>143</v>
      </c>
      <c r="B95" s="68"/>
      <c r="C95" s="68"/>
      <c r="D95" s="120">
        <f t="shared" si="1"/>
        <v>0</v>
      </c>
    </row>
    <row r="96" spans="1:4" s="2" customFormat="1" ht="17.25" customHeight="1" hidden="1">
      <c r="A96" s="121" t="s">
        <v>205</v>
      </c>
      <c r="B96" s="68"/>
      <c r="C96" s="68"/>
      <c r="D96" s="120">
        <f t="shared" si="1"/>
        <v>0</v>
      </c>
    </row>
    <row r="97" spans="1:4" s="2" customFormat="1" ht="17.25" customHeight="1" hidden="1">
      <c r="A97" s="122" t="s">
        <v>206</v>
      </c>
      <c r="B97" s="68"/>
      <c r="C97" s="68"/>
      <c r="D97" s="120">
        <f t="shared" si="1"/>
        <v>0</v>
      </c>
    </row>
    <row r="98" spans="1:4" s="2" customFormat="1" ht="17.25" customHeight="1">
      <c r="A98" s="122" t="s">
        <v>207</v>
      </c>
      <c r="B98" s="68">
        <f>SUM(B99:B101)</f>
        <v>750</v>
      </c>
      <c r="C98" s="68">
        <f>SUM(C99:C101)</f>
        <v>546</v>
      </c>
      <c r="D98" s="120">
        <f t="shared" si="1"/>
        <v>-37.362637362637365</v>
      </c>
    </row>
    <row r="99" spans="1:4" s="2" customFormat="1" ht="17.25" customHeight="1">
      <c r="A99" s="121" t="s">
        <v>142</v>
      </c>
      <c r="B99" s="68">
        <v>50</v>
      </c>
      <c r="C99" s="68">
        <v>87</v>
      </c>
      <c r="D99" s="120">
        <f t="shared" si="1"/>
        <v>42.5287356321839</v>
      </c>
    </row>
    <row r="100" spans="1:4" s="2" customFormat="1" ht="17.25" customHeight="1">
      <c r="A100" s="122" t="s">
        <v>159</v>
      </c>
      <c r="B100" s="68">
        <v>500</v>
      </c>
      <c r="C100" s="68">
        <v>15</v>
      </c>
      <c r="D100" s="120">
        <f t="shared" si="1"/>
        <v>-3233.3333333333335</v>
      </c>
    </row>
    <row r="101" spans="1:4" s="2" customFormat="1" ht="17.25" customHeight="1">
      <c r="A101" s="122" t="s">
        <v>208</v>
      </c>
      <c r="B101" s="68">
        <v>200</v>
      </c>
      <c r="C101" s="68">
        <v>444</v>
      </c>
      <c r="D101" s="120">
        <f t="shared" si="1"/>
        <v>54.95495495495496</v>
      </c>
    </row>
    <row r="102" spans="1:4" s="2" customFormat="1" ht="17.25" customHeight="1">
      <c r="A102" s="122" t="s">
        <v>209</v>
      </c>
      <c r="B102" s="68">
        <f>SUM(B103:B104)</f>
        <v>200</v>
      </c>
      <c r="C102" s="68">
        <f>SUM(C103:C104)</f>
        <v>21</v>
      </c>
      <c r="D102" s="120">
        <f t="shared" si="1"/>
        <v>-852.3809523809524</v>
      </c>
    </row>
    <row r="103" spans="1:4" s="2" customFormat="1" ht="17.25" customHeight="1" hidden="1">
      <c r="A103" s="119" t="s">
        <v>142</v>
      </c>
      <c r="B103" s="68"/>
      <c r="C103" s="68"/>
      <c r="D103" s="120">
        <f t="shared" si="1"/>
        <v>0</v>
      </c>
    </row>
    <row r="104" spans="1:4" s="2" customFormat="1" ht="17.25" customHeight="1">
      <c r="A104" s="122" t="s">
        <v>210</v>
      </c>
      <c r="B104" s="68">
        <v>200</v>
      </c>
      <c r="C104" s="68">
        <v>21</v>
      </c>
      <c r="D104" s="120">
        <f t="shared" si="1"/>
        <v>-852.3809523809524</v>
      </c>
    </row>
    <row r="105" spans="1:4" s="2" customFormat="1" ht="17.25" customHeight="1" hidden="1">
      <c r="A105" s="122" t="s">
        <v>211</v>
      </c>
      <c r="B105" s="68">
        <f>SUM(B106:B108)</f>
        <v>0</v>
      </c>
      <c r="C105" s="68"/>
      <c r="D105" s="120">
        <f t="shared" si="1"/>
        <v>0</v>
      </c>
    </row>
    <row r="106" spans="1:4" s="2" customFormat="1" ht="17.25" customHeight="1" hidden="1">
      <c r="A106" s="122" t="s">
        <v>142</v>
      </c>
      <c r="B106" s="68"/>
      <c r="C106" s="68"/>
      <c r="D106" s="120">
        <f t="shared" si="1"/>
        <v>0</v>
      </c>
    </row>
    <row r="107" spans="1:4" s="2" customFormat="1" ht="17.25" customHeight="1" hidden="1">
      <c r="A107" s="122" t="s">
        <v>212</v>
      </c>
      <c r="B107" s="68"/>
      <c r="C107" s="68"/>
      <c r="D107" s="120">
        <f t="shared" si="1"/>
        <v>0</v>
      </c>
    </row>
    <row r="108" spans="1:4" s="2" customFormat="1" ht="17.25" customHeight="1" hidden="1">
      <c r="A108" s="122" t="s">
        <v>213</v>
      </c>
      <c r="B108" s="68"/>
      <c r="C108" s="68"/>
      <c r="D108" s="120">
        <f t="shared" si="1"/>
        <v>0</v>
      </c>
    </row>
    <row r="109" spans="1:4" s="2" customFormat="1" ht="17.25" customHeight="1">
      <c r="A109" s="122" t="s">
        <v>214</v>
      </c>
      <c r="B109" s="68">
        <f>SUM(B110:B112)</f>
        <v>500</v>
      </c>
      <c r="C109" s="68">
        <f>SUM(C110:C112)</f>
        <v>182</v>
      </c>
      <c r="D109" s="120">
        <f t="shared" si="1"/>
        <v>-174.72527472527472</v>
      </c>
    </row>
    <row r="110" spans="1:4" s="2" customFormat="1" ht="17.25" customHeight="1">
      <c r="A110" s="122" t="s">
        <v>142</v>
      </c>
      <c r="B110" s="68">
        <v>350</v>
      </c>
      <c r="C110" s="68">
        <v>134</v>
      </c>
      <c r="D110" s="120">
        <f t="shared" si="1"/>
        <v>-161.19402985074626</v>
      </c>
    </row>
    <row r="111" spans="1:4" s="2" customFormat="1" ht="17.25" customHeight="1">
      <c r="A111" s="122" t="s">
        <v>215</v>
      </c>
      <c r="B111" s="68">
        <v>50</v>
      </c>
      <c r="C111" s="68">
        <v>28</v>
      </c>
      <c r="D111" s="120">
        <f t="shared" si="1"/>
        <v>-78.57142857142857</v>
      </c>
    </row>
    <row r="112" spans="1:4" s="2" customFormat="1" ht="17.25" customHeight="1">
      <c r="A112" s="122" t="s">
        <v>216</v>
      </c>
      <c r="B112" s="68">
        <v>100</v>
      </c>
      <c r="C112" s="68">
        <v>20</v>
      </c>
      <c r="D112" s="120">
        <f t="shared" si="1"/>
        <v>-400</v>
      </c>
    </row>
    <row r="113" spans="1:4" s="2" customFormat="1" ht="17.25" customHeight="1">
      <c r="A113" s="122" t="s">
        <v>217</v>
      </c>
      <c r="B113" s="68">
        <f>SUM(B114:B115)</f>
        <v>52</v>
      </c>
      <c r="C113" s="68">
        <f>SUM(C114:C115)</f>
        <v>1288</v>
      </c>
      <c r="D113" s="120">
        <f t="shared" si="1"/>
        <v>95.96273291925466</v>
      </c>
    </row>
    <row r="114" spans="1:4" s="2" customFormat="1" ht="17.25" customHeight="1" hidden="1">
      <c r="A114" s="122" t="s">
        <v>218</v>
      </c>
      <c r="B114" s="68"/>
      <c r="C114" s="68"/>
      <c r="D114" s="120">
        <f t="shared" si="1"/>
        <v>0</v>
      </c>
    </row>
    <row r="115" spans="1:4" s="2" customFormat="1" ht="17.25" customHeight="1">
      <c r="A115" s="122" t="s">
        <v>219</v>
      </c>
      <c r="B115" s="68">
        <v>52</v>
      </c>
      <c r="C115" s="68">
        <v>1288</v>
      </c>
      <c r="D115" s="120">
        <f t="shared" si="1"/>
        <v>95.96273291925466</v>
      </c>
    </row>
    <row r="116" spans="1:4" s="2" customFormat="1" ht="17.25" customHeight="1" hidden="1">
      <c r="A116" s="119" t="s">
        <v>220</v>
      </c>
      <c r="B116" s="68">
        <f>SUM(B117)</f>
        <v>0</v>
      </c>
      <c r="C116" s="68"/>
      <c r="D116" s="120">
        <f t="shared" si="1"/>
        <v>0</v>
      </c>
    </row>
    <row r="117" spans="1:4" s="2" customFormat="1" ht="17.25" customHeight="1" hidden="1">
      <c r="A117" s="122" t="s">
        <v>221</v>
      </c>
      <c r="B117" s="68">
        <f>SUM(B118:B121)</f>
        <v>0</v>
      </c>
      <c r="C117" s="68"/>
      <c r="D117" s="120">
        <f t="shared" si="1"/>
        <v>0</v>
      </c>
    </row>
    <row r="118" spans="1:4" s="2" customFormat="1" ht="17.25" customHeight="1" hidden="1">
      <c r="A118" s="121" t="s">
        <v>222</v>
      </c>
      <c r="B118" s="68"/>
      <c r="C118" s="68"/>
      <c r="D118" s="120">
        <f t="shared" si="1"/>
        <v>0</v>
      </c>
    </row>
    <row r="119" spans="1:4" s="2" customFormat="1" ht="17.25" customHeight="1" hidden="1">
      <c r="A119" s="121" t="s">
        <v>223</v>
      </c>
      <c r="B119" s="68"/>
      <c r="C119" s="68"/>
      <c r="D119" s="120">
        <f t="shared" si="1"/>
        <v>0</v>
      </c>
    </row>
    <row r="120" spans="1:4" s="2" customFormat="1" ht="17.25" customHeight="1" hidden="1">
      <c r="A120" s="122" t="s">
        <v>224</v>
      </c>
      <c r="B120" s="68"/>
      <c r="C120" s="68"/>
      <c r="D120" s="120">
        <f t="shared" si="1"/>
        <v>0</v>
      </c>
    </row>
    <row r="121" spans="1:4" s="2" customFormat="1" ht="17.25" customHeight="1" hidden="1">
      <c r="A121" s="122" t="s">
        <v>225</v>
      </c>
      <c r="B121" s="68"/>
      <c r="C121" s="68"/>
      <c r="D121" s="120">
        <f t="shared" si="1"/>
        <v>0</v>
      </c>
    </row>
    <row r="122" spans="1:4" s="2" customFormat="1" ht="17.25" customHeight="1">
      <c r="A122" s="119" t="s">
        <v>226</v>
      </c>
      <c r="B122" s="68">
        <f>B123+B129+B146+B152+B157+B164+B127</f>
        <v>2200</v>
      </c>
      <c r="C122" s="68">
        <f>C123+C129+C146+C152+C157+C164+C127</f>
        <v>1189</v>
      </c>
      <c r="D122" s="120">
        <f t="shared" si="1"/>
        <v>-85.02943650126157</v>
      </c>
    </row>
    <row r="123" spans="1:4" s="2" customFormat="1" ht="17.25" customHeight="1" hidden="1">
      <c r="A123" s="121" t="s">
        <v>227</v>
      </c>
      <c r="B123" s="68"/>
      <c r="C123" s="68"/>
      <c r="D123" s="120">
        <f t="shared" si="1"/>
        <v>0</v>
      </c>
    </row>
    <row r="124" spans="1:4" s="2" customFormat="1" ht="17.25" customHeight="1" hidden="1">
      <c r="A124" s="121" t="s">
        <v>228</v>
      </c>
      <c r="B124" s="68"/>
      <c r="C124" s="68"/>
      <c r="D124" s="120">
        <f t="shared" si="1"/>
        <v>0</v>
      </c>
    </row>
    <row r="125" spans="1:4" s="2" customFormat="1" ht="17.25" customHeight="1">
      <c r="A125" s="122" t="s">
        <v>229</v>
      </c>
      <c r="B125" s="68">
        <v>200</v>
      </c>
      <c r="C125" s="68"/>
      <c r="D125" s="120">
        <f t="shared" si="1"/>
        <v>0</v>
      </c>
    </row>
    <row r="126" spans="1:4" s="2" customFormat="1" ht="17.25" customHeight="1" hidden="1">
      <c r="A126" s="122" t="s">
        <v>230</v>
      </c>
      <c r="B126" s="68"/>
      <c r="C126" s="68"/>
      <c r="D126" s="120">
        <f t="shared" si="1"/>
        <v>0</v>
      </c>
    </row>
    <row r="127" spans="1:4" s="2" customFormat="1" ht="17.25" customHeight="1" hidden="1">
      <c r="A127" s="121" t="s">
        <v>231</v>
      </c>
      <c r="B127" s="68">
        <f>SUM(B128)</f>
        <v>0</v>
      </c>
      <c r="C127" s="68"/>
      <c r="D127" s="120">
        <f t="shared" si="1"/>
        <v>0</v>
      </c>
    </row>
    <row r="128" spans="1:4" s="2" customFormat="1" ht="17.25" customHeight="1" hidden="1">
      <c r="A128" s="121" t="s">
        <v>232</v>
      </c>
      <c r="B128" s="68"/>
      <c r="C128" s="68"/>
      <c r="D128" s="120">
        <f t="shared" si="1"/>
        <v>0</v>
      </c>
    </row>
    <row r="129" spans="1:4" s="2" customFormat="1" ht="17.25" customHeight="1">
      <c r="A129" s="122" t="s">
        <v>233</v>
      </c>
      <c r="B129" s="68">
        <f>SUM(B130:B145)</f>
        <v>500</v>
      </c>
      <c r="C129" s="68">
        <f>SUM(C130:C145)</f>
        <v>164</v>
      </c>
      <c r="D129" s="120">
        <f t="shared" si="1"/>
        <v>-204.8780487804878</v>
      </c>
    </row>
    <row r="130" spans="1:4" s="2" customFormat="1" ht="17.25" customHeight="1">
      <c r="A130" s="122" t="s">
        <v>142</v>
      </c>
      <c r="B130" s="68">
        <v>50</v>
      </c>
      <c r="C130" s="68">
        <v>63</v>
      </c>
      <c r="D130" s="120">
        <f t="shared" si="1"/>
        <v>20.634920634920633</v>
      </c>
    </row>
    <row r="131" spans="1:4" s="2" customFormat="1" ht="17.25" customHeight="1">
      <c r="A131" s="119" t="s">
        <v>143</v>
      </c>
      <c r="B131" s="68">
        <v>150</v>
      </c>
      <c r="C131" s="68">
        <v>0</v>
      </c>
      <c r="D131" s="120">
        <f t="shared" si="1"/>
        <v>0</v>
      </c>
    </row>
    <row r="132" spans="1:4" s="2" customFormat="1" ht="17.25" customHeight="1">
      <c r="A132" s="121" t="s">
        <v>234</v>
      </c>
      <c r="B132" s="68">
        <v>200</v>
      </c>
      <c r="C132" s="68">
        <v>0</v>
      </c>
      <c r="D132" s="120">
        <f t="shared" si="1"/>
        <v>0</v>
      </c>
    </row>
    <row r="133" spans="1:4" s="2" customFormat="1" ht="17.25" customHeight="1" hidden="1">
      <c r="A133" s="121" t="s">
        <v>235</v>
      </c>
      <c r="B133" s="68"/>
      <c r="C133" s="68"/>
      <c r="D133" s="120">
        <f t="shared" si="1"/>
        <v>0</v>
      </c>
    </row>
    <row r="134" spans="1:4" s="2" customFormat="1" ht="17.25" customHeight="1" hidden="1">
      <c r="A134" s="122" t="s">
        <v>236</v>
      </c>
      <c r="B134" s="68"/>
      <c r="C134" s="68"/>
      <c r="D134" s="120">
        <f aca="true" t="shared" si="2" ref="D134:D197">IF(C134=0,0,(C134-B134)/C134*100)</f>
        <v>0</v>
      </c>
    </row>
    <row r="135" spans="1:4" s="2" customFormat="1" ht="17.25" customHeight="1" hidden="1">
      <c r="A135" s="122" t="s">
        <v>237</v>
      </c>
      <c r="B135" s="68"/>
      <c r="C135" s="68"/>
      <c r="D135" s="120">
        <f t="shared" si="2"/>
        <v>0</v>
      </c>
    </row>
    <row r="136" spans="1:4" s="2" customFormat="1" ht="17.25" customHeight="1" hidden="1">
      <c r="A136" s="122" t="s">
        <v>238</v>
      </c>
      <c r="B136" s="68"/>
      <c r="C136" s="68"/>
      <c r="D136" s="120">
        <f t="shared" si="2"/>
        <v>0</v>
      </c>
    </row>
    <row r="137" spans="1:4" s="2" customFormat="1" ht="17.25" customHeight="1" hidden="1">
      <c r="A137" s="121" t="s">
        <v>239</v>
      </c>
      <c r="B137" s="68"/>
      <c r="C137" s="68"/>
      <c r="D137" s="120">
        <f t="shared" si="2"/>
        <v>0</v>
      </c>
    </row>
    <row r="138" spans="1:4" s="2" customFormat="1" ht="17.25" customHeight="1" hidden="1">
      <c r="A138" s="121" t="s">
        <v>240</v>
      </c>
      <c r="B138" s="68"/>
      <c r="C138" s="68"/>
      <c r="D138" s="120">
        <f t="shared" si="2"/>
        <v>0</v>
      </c>
    </row>
    <row r="139" spans="1:4" s="2" customFormat="1" ht="17.25" customHeight="1" hidden="1">
      <c r="A139" s="122" t="s">
        <v>241</v>
      </c>
      <c r="B139" s="68"/>
      <c r="C139" s="68"/>
      <c r="D139" s="120">
        <f t="shared" si="2"/>
        <v>0</v>
      </c>
    </row>
    <row r="140" spans="1:4" s="2" customFormat="1" ht="17.25" customHeight="1" hidden="1">
      <c r="A140" s="119" t="s">
        <v>242</v>
      </c>
      <c r="B140" s="68"/>
      <c r="C140" s="68"/>
      <c r="D140" s="120">
        <f t="shared" si="2"/>
        <v>0</v>
      </c>
    </row>
    <row r="141" spans="1:4" s="2" customFormat="1" ht="17.25" customHeight="1" hidden="1">
      <c r="A141" s="121" t="s">
        <v>243</v>
      </c>
      <c r="B141" s="68"/>
      <c r="C141" s="68"/>
      <c r="D141" s="120">
        <f t="shared" si="2"/>
        <v>0</v>
      </c>
    </row>
    <row r="142" spans="1:4" s="2" customFormat="1" ht="17.25" customHeight="1" hidden="1">
      <c r="A142" s="121" t="s">
        <v>244</v>
      </c>
      <c r="B142" s="68"/>
      <c r="C142" s="68"/>
      <c r="D142" s="120">
        <f t="shared" si="2"/>
        <v>0</v>
      </c>
    </row>
    <row r="143" spans="1:4" s="2" customFormat="1" ht="17.25" customHeight="1" hidden="1">
      <c r="A143" s="122" t="s">
        <v>180</v>
      </c>
      <c r="B143" s="68"/>
      <c r="C143" s="68"/>
      <c r="D143" s="120">
        <f t="shared" si="2"/>
        <v>0</v>
      </c>
    </row>
    <row r="144" spans="1:4" s="2" customFormat="1" ht="17.25" customHeight="1" hidden="1">
      <c r="A144" s="122" t="s">
        <v>245</v>
      </c>
      <c r="B144" s="68"/>
      <c r="C144" s="68"/>
      <c r="D144" s="120">
        <f t="shared" si="2"/>
        <v>0</v>
      </c>
    </row>
    <row r="145" spans="1:4" s="2" customFormat="1" ht="17.25" customHeight="1">
      <c r="A145" s="122" t="s">
        <v>246</v>
      </c>
      <c r="B145" s="68">
        <v>100</v>
      </c>
      <c r="C145" s="68">
        <v>101</v>
      </c>
      <c r="D145" s="120">
        <f t="shared" si="2"/>
        <v>0.9900990099009901</v>
      </c>
    </row>
    <row r="146" spans="1:4" s="2" customFormat="1" ht="17.25" customHeight="1" hidden="1">
      <c r="A146" s="121" t="s">
        <v>247</v>
      </c>
      <c r="B146" s="68">
        <f>SUM(B147:B151)</f>
        <v>0</v>
      </c>
      <c r="C146" s="68"/>
      <c r="D146" s="120">
        <f t="shared" si="2"/>
        <v>0</v>
      </c>
    </row>
    <row r="147" spans="1:4" s="2" customFormat="1" ht="17.25" customHeight="1" hidden="1">
      <c r="A147" s="121" t="s">
        <v>142</v>
      </c>
      <c r="B147" s="68"/>
      <c r="C147" s="68"/>
      <c r="D147" s="120">
        <f t="shared" si="2"/>
        <v>0</v>
      </c>
    </row>
    <row r="148" spans="1:4" s="2" customFormat="1" ht="17.25" customHeight="1" hidden="1">
      <c r="A148" s="121" t="s">
        <v>143</v>
      </c>
      <c r="B148" s="68"/>
      <c r="C148" s="68"/>
      <c r="D148" s="120">
        <f t="shared" si="2"/>
        <v>0</v>
      </c>
    </row>
    <row r="149" spans="1:4" s="2" customFormat="1" ht="17.25" customHeight="1" hidden="1">
      <c r="A149" s="122" t="s">
        <v>248</v>
      </c>
      <c r="B149" s="68"/>
      <c r="C149" s="68"/>
      <c r="D149" s="120">
        <f t="shared" si="2"/>
        <v>0</v>
      </c>
    </row>
    <row r="150" spans="1:4" s="2" customFormat="1" ht="17.25" customHeight="1" hidden="1">
      <c r="A150" s="121" t="s">
        <v>249</v>
      </c>
      <c r="B150" s="68"/>
      <c r="C150" s="68"/>
      <c r="D150" s="120">
        <f t="shared" si="2"/>
        <v>0</v>
      </c>
    </row>
    <row r="151" spans="1:4" s="2" customFormat="1" ht="17.25" customHeight="1" hidden="1">
      <c r="A151" s="122" t="s">
        <v>250</v>
      </c>
      <c r="B151" s="68"/>
      <c r="C151" s="68"/>
      <c r="D151" s="120">
        <f t="shared" si="2"/>
        <v>0</v>
      </c>
    </row>
    <row r="152" spans="1:4" s="2" customFormat="1" ht="17.25" customHeight="1" hidden="1">
      <c r="A152" s="119" t="s">
        <v>251</v>
      </c>
      <c r="B152" s="68">
        <f>SUM(B153:B156)</f>
        <v>0</v>
      </c>
      <c r="C152" s="68"/>
      <c r="D152" s="120">
        <f t="shared" si="2"/>
        <v>0</v>
      </c>
    </row>
    <row r="153" spans="1:4" s="2" customFormat="1" ht="17.25" customHeight="1" hidden="1">
      <c r="A153" s="121" t="s">
        <v>142</v>
      </c>
      <c r="B153" s="68"/>
      <c r="C153" s="68"/>
      <c r="D153" s="120">
        <f t="shared" si="2"/>
        <v>0</v>
      </c>
    </row>
    <row r="154" spans="1:4" s="2" customFormat="1" ht="17.25" customHeight="1" hidden="1">
      <c r="A154" s="121" t="s">
        <v>143</v>
      </c>
      <c r="B154" s="68"/>
      <c r="C154" s="68"/>
      <c r="D154" s="120">
        <f t="shared" si="2"/>
        <v>0</v>
      </c>
    </row>
    <row r="155" spans="1:4" s="2" customFormat="1" ht="17.25" customHeight="1" hidden="1">
      <c r="A155" s="122" t="s">
        <v>252</v>
      </c>
      <c r="B155" s="68"/>
      <c r="C155" s="68"/>
      <c r="D155" s="120">
        <f t="shared" si="2"/>
        <v>0</v>
      </c>
    </row>
    <row r="156" spans="1:4" s="2" customFormat="1" ht="17.25" customHeight="1" hidden="1">
      <c r="A156" s="122" t="s">
        <v>253</v>
      </c>
      <c r="B156" s="68"/>
      <c r="C156" s="68"/>
      <c r="D156" s="120">
        <f t="shared" si="2"/>
        <v>0</v>
      </c>
    </row>
    <row r="157" spans="1:4" s="2" customFormat="1" ht="17.25" customHeight="1" hidden="1">
      <c r="A157" s="121" t="s">
        <v>254</v>
      </c>
      <c r="B157" s="68">
        <f>SUM(B158:B163)</f>
        <v>0</v>
      </c>
      <c r="C157" s="68"/>
      <c r="D157" s="120">
        <f t="shared" si="2"/>
        <v>0</v>
      </c>
    </row>
    <row r="158" spans="1:4" s="2" customFormat="1" ht="17.25" customHeight="1" hidden="1">
      <c r="A158" s="119" t="s">
        <v>255</v>
      </c>
      <c r="B158" s="68"/>
      <c r="C158" s="68"/>
      <c r="D158" s="120">
        <f t="shared" si="2"/>
        <v>0</v>
      </c>
    </row>
    <row r="159" spans="1:4" s="2" customFormat="1" ht="17.25" customHeight="1" hidden="1">
      <c r="A159" s="121" t="s">
        <v>256</v>
      </c>
      <c r="B159" s="68"/>
      <c r="C159" s="68"/>
      <c r="D159" s="120">
        <f t="shared" si="2"/>
        <v>0</v>
      </c>
    </row>
    <row r="160" spans="1:4" s="2" customFormat="1" ht="17.25" customHeight="1" hidden="1">
      <c r="A160" s="121" t="s">
        <v>257</v>
      </c>
      <c r="B160" s="68"/>
      <c r="C160" s="68"/>
      <c r="D160" s="120">
        <f t="shared" si="2"/>
        <v>0</v>
      </c>
    </row>
    <row r="161" spans="1:4" s="2" customFormat="1" ht="17.25" customHeight="1" hidden="1">
      <c r="A161" s="121" t="s">
        <v>258</v>
      </c>
      <c r="B161" s="68"/>
      <c r="C161" s="68"/>
      <c r="D161" s="120">
        <f t="shared" si="2"/>
        <v>0</v>
      </c>
    </row>
    <row r="162" spans="1:4" s="2" customFormat="1" ht="17.25" customHeight="1" hidden="1">
      <c r="A162" s="121" t="s">
        <v>259</v>
      </c>
      <c r="B162" s="68"/>
      <c r="C162" s="68"/>
      <c r="D162" s="120">
        <f t="shared" si="2"/>
        <v>0</v>
      </c>
    </row>
    <row r="163" spans="1:4" s="2" customFormat="1" ht="17.25" customHeight="1" hidden="1">
      <c r="A163" s="121" t="s">
        <v>260</v>
      </c>
      <c r="B163" s="68"/>
      <c r="C163" s="68"/>
      <c r="D163" s="120">
        <f t="shared" si="2"/>
        <v>0</v>
      </c>
    </row>
    <row r="164" spans="1:4" s="2" customFormat="1" ht="17.25" customHeight="1">
      <c r="A164" s="122" t="s">
        <v>261</v>
      </c>
      <c r="B164" s="68">
        <v>1700</v>
      </c>
      <c r="C164" s="68">
        <v>1025</v>
      </c>
      <c r="D164" s="120">
        <f t="shared" si="2"/>
        <v>-65.85365853658537</v>
      </c>
    </row>
    <row r="165" spans="1:4" s="2" customFormat="1" ht="17.25" customHeight="1">
      <c r="A165" s="119" t="s">
        <v>262</v>
      </c>
      <c r="B165" s="68">
        <f>SUM(B166,B170,B177,B182,B186,B188,B195,B184)</f>
        <v>5300</v>
      </c>
      <c r="C165" s="68">
        <f>SUM(C166,C170,C177,C182,C186,C188,C195,C184)</f>
        <v>6338</v>
      </c>
      <c r="D165" s="120">
        <f t="shared" si="2"/>
        <v>16.377406121804984</v>
      </c>
    </row>
    <row r="166" spans="1:4" s="2" customFormat="1" ht="17.25" customHeight="1" hidden="1">
      <c r="A166" s="122" t="s">
        <v>263</v>
      </c>
      <c r="B166" s="68">
        <f>SUM(B167:B169)</f>
        <v>0</v>
      </c>
      <c r="C166" s="68">
        <f>SUM(C167:C169)</f>
        <v>0</v>
      </c>
      <c r="D166" s="120">
        <f t="shared" si="2"/>
        <v>0</v>
      </c>
    </row>
    <row r="167" spans="1:4" s="2" customFormat="1" ht="17.25" customHeight="1" hidden="1">
      <c r="A167" s="121" t="s">
        <v>142</v>
      </c>
      <c r="B167" s="68"/>
      <c r="C167" s="68"/>
      <c r="D167" s="120">
        <f t="shared" si="2"/>
        <v>0</v>
      </c>
    </row>
    <row r="168" spans="1:4" s="2" customFormat="1" ht="17.25" customHeight="1" hidden="1">
      <c r="A168" s="122" t="s">
        <v>143</v>
      </c>
      <c r="B168" s="68"/>
      <c r="C168" s="68"/>
      <c r="D168" s="120">
        <f t="shared" si="2"/>
        <v>0</v>
      </c>
    </row>
    <row r="169" spans="1:4" s="2" customFormat="1" ht="17.25" customHeight="1" hidden="1">
      <c r="A169" s="122" t="s">
        <v>264</v>
      </c>
      <c r="B169" s="68"/>
      <c r="C169" s="68"/>
      <c r="D169" s="120">
        <f t="shared" si="2"/>
        <v>0</v>
      </c>
    </row>
    <row r="170" spans="1:4" s="2" customFormat="1" ht="17.25" customHeight="1">
      <c r="A170" s="121" t="s">
        <v>265</v>
      </c>
      <c r="B170" s="68">
        <f>SUM(B171:B176)</f>
        <v>5300</v>
      </c>
      <c r="C170" s="68">
        <f>SUM(C171:C176)</f>
        <v>5982</v>
      </c>
      <c r="D170" s="120">
        <f t="shared" si="2"/>
        <v>11.400869274490137</v>
      </c>
    </row>
    <row r="171" spans="1:4" s="2" customFormat="1" ht="17.25" customHeight="1">
      <c r="A171" s="121" t="s">
        <v>266</v>
      </c>
      <c r="B171" s="68">
        <v>1000</v>
      </c>
      <c r="C171" s="68">
        <v>206</v>
      </c>
      <c r="D171" s="120">
        <f t="shared" si="2"/>
        <v>-385.4368932038835</v>
      </c>
    </row>
    <row r="172" spans="1:4" s="2" customFormat="1" ht="17.25" customHeight="1">
      <c r="A172" s="121" t="s">
        <v>267</v>
      </c>
      <c r="B172" s="68">
        <v>4100</v>
      </c>
      <c r="C172" s="68">
        <v>5776</v>
      </c>
      <c r="D172" s="120">
        <f t="shared" si="2"/>
        <v>29.01662049861496</v>
      </c>
    </row>
    <row r="173" spans="1:4" s="2" customFormat="1" ht="17.25" customHeight="1">
      <c r="A173" s="122" t="s">
        <v>268</v>
      </c>
      <c r="B173" s="68">
        <v>200</v>
      </c>
      <c r="C173" s="68"/>
      <c r="D173" s="120">
        <f t="shared" si="2"/>
        <v>0</v>
      </c>
    </row>
    <row r="174" spans="1:4" s="2" customFormat="1" ht="17.25" customHeight="1" hidden="1">
      <c r="A174" s="122" t="s">
        <v>269</v>
      </c>
      <c r="B174" s="68"/>
      <c r="C174" s="68"/>
      <c r="D174" s="120">
        <f t="shared" si="2"/>
        <v>0</v>
      </c>
    </row>
    <row r="175" spans="1:4" s="2" customFormat="1" ht="17.25" customHeight="1" hidden="1">
      <c r="A175" s="121" t="s">
        <v>270</v>
      </c>
      <c r="B175" s="68"/>
      <c r="C175" s="68"/>
      <c r="D175" s="120">
        <f t="shared" si="2"/>
        <v>0</v>
      </c>
    </row>
    <row r="176" spans="1:4" s="2" customFormat="1" ht="17.25" customHeight="1" hidden="1">
      <c r="A176" s="121" t="s">
        <v>271</v>
      </c>
      <c r="B176" s="68"/>
      <c r="C176" s="68"/>
      <c r="D176" s="120">
        <f t="shared" si="2"/>
        <v>0</v>
      </c>
    </row>
    <row r="177" spans="1:4" s="2" customFormat="1" ht="17.25" customHeight="1" hidden="1">
      <c r="A177" s="121" t="s">
        <v>272</v>
      </c>
      <c r="B177" s="68">
        <f>SUM(B178:B181)</f>
        <v>0</v>
      </c>
      <c r="C177" s="68"/>
      <c r="D177" s="120">
        <f t="shared" si="2"/>
        <v>0</v>
      </c>
    </row>
    <row r="178" spans="1:4" s="2" customFormat="1" ht="17.25" customHeight="1" hidden="1">
      <c r="A178" s="121" t="s">
        <v>273</v>
      </c>
      <c r="B178" s="68"/>
      <c r="C178" s="68"/>
      <c r="D178" s="120">
        <f t="shared" si="2"/>
        <v>0</v>
      </c>
    </row>
    <row r="179" spans="1:4" s="2" customFormat="1" ht="17.25" customHeight="1" hidden="1">
      <c r="A179" s="121" t="s">
        <v>274</v>
      </c>
      <c r="B179" s="68"/>
      <c r="C179" s="68"/>
      <c r="D179" s="120">
        <f t="shared" si="2"/>
        <v>0</v>
      </c>
    </row>
    <row r="180" spans="1:4" s="2" customFormat="1" ht="17.25" customHeight="1" hidden="1">
      <c r="A180" s="121" t="s">
        <v>275</v>
      </c>
      <c r="B180" s="68"/>
      <c r="C180" s="68"/>
      <c r="D180" s="120">
        <f t="shared" si="2"/>
        <v>0</v>
      </c>
    </row>
    <row r="181" spans="1:4" s="2" customFormat="1" ht="17.25" customHeight="1" hidden="1">
      <c r="A181" s="122" t="s">
        <v>276</v>
      </c>
      <c r="B181" s="68"/>
      <c r="C181" s="68"/>
      <c r="D181" s="120">
        <f t="shared" si="2"/>
        <v>0</v>
      </c>
    </row>
    <row r="182" spans="1:4" s="2" customFormat="1" ht="17.25" customHeight="1" hidden="1">
      <c r="A182" s="119" t="s">
        <v>277</v>
      </c>
      <c r="B182" s="68">
        <f aca="true" t="shared" si="3" ref="B182:B186">SUM(B183)</f>
        <v>0</v>
      </c>
      <c r="C182" s="68"/>
      <c r="D182" s="120">
        <f t="shared" si="2"/>
        <v>0</v>
      </c>
    </row>
    <row r="183" spans="1:4" s="2" customFormat="1" ht="17.25" customHeight="1" hidden="1">
      <c r="A183" s="122" t="s">
        <v>278</v>
      </c>
      <c r="B183" s="68"/>
      <c r="C183" s="68"/>
      <c r="D183" s="120">
        <f t="shared" si="2"/>
        <v>0</v>
      </c>
    </row>
    <row r="184" spans="1:4" s="2" customFormat="1" ht="17.25" customHeight="1" hidden="1">
      <c r="A184" s="121" t="s">
        <v>279</v>
      </c>
      <c r="B184" s="68">
        <f t="shared" si="3"/>
        <v>0</v>
      </c>
      <c r="C184" s="68"/>
      <c r="D184" s="120">
        <f t="shared" si="2"/>
        <v>0</v>
      </c>
    </row>
    <row r="185" spans="1:4" s="2" customFormat="1" ht="17.25" customHeight="1" hidden="1">
      <c r="A185" s="121" t="s">
        <v>280</v>
      </c>
      <c r="B185" s="68"/>
      <c r="C185" s="68"/>
      <c r="D185" s="120">
        <f t="shared" si="2"/>
        <v>0</v>
      </c>
    </row>
    <row r="186" spans="1:4" s="2" customFormat="1" ht="17.25" customHeight="1" hidden="1">
      <c r="A186" s="122" t="s">
        <v>281</v>
      </c>
      <c r="B186" s="68">
        <f t="shared" si="3"/>
        <v>0</v>
      </c>
      <c r="C186" s="68"/>
      <c r="D186" s="120">
        <f t="shared" si="2"/>
        <v>0</v>
      </c>
    </row>
    <row r="187" spans="1:4" s="2" customFormat="1" ht="17.25" customHeight="1" hidden="1">
      <c r="A187" s="122" t="s">
        <v>282</v>
      </c>
      <c r="B187" s="68"/>
      <c r="C187" s="68"/>
      <c r="D187" s="120">
        <f t="shared" si="2"/>
        <v>0</v>
      </c>
    </row>
    <row r="188" spans="1:4" s="2" customFormat="1" ht="17.25" customHeight="1" hidden="1">
      <c r="A188" s="121" t="s">
        <v>283</v>
      </c>
      <c r="B188" s="68">
        <f>SUM(B189:B194)</f>
        <v>0</v>
      </c>
      <c r="C188" s="68">
        <f>C189+C190</f>
        <v>0</v>
      </c>
      <c r="D188" s="120">
        <f t="shared" si="2"/>
        <v>0</v>
      </c>
    </row>
    <row r="189" spans="1:4" s="2" customFormat="1" ht="17.25" customHeight="1" hidden="1">
      <c r="A189" s="122" t="s">
        <v>284</v>
      </c>
      <c r="B189" s="68"/>
      <c r="C189" s="68"/>
      <c r="D189" s="120">
        <f t="shared" si="2"/>
        <v>0</v>
      </c>
    </row>
    <row r="190" spans="1:4" s="2" customFormat="1" ht="17.25" customHeight="1" hidden="1">
      <c r="A190" s="122" t="s">
        <v>285</v>
      </c>
      <c r="B190" s="68"/>
      <c r="C190" s="68"/>
      <c r="D190" s="120">
        <f t="shared" si="2"/>
        <v>0</v>
      </c>
    </row>
    <row r="191" spans="1:4" s="2" customFormat="1" ht="17.25" customHeight="1" hidden="1">
      <c r="A191" s="122" t="s">
        <v>286</v>
      </c>
      <c r="B191" s="68"/>
      <c r="C191" s="68"/>
      <c r="D191" s="120">
        <f t="shared" si="2"/>
        <v>0</v>
      </c>
    </row>
    <row r="192" spans="1:4" s="2" customFormat="1" ht="17.25" customHeight="1" hidden="1">
      <c r="A192" s="119" t="s">
        <v>287</v>
      </c>
      <c r="B192" s="68"/>
      <c r="C192" s="68"/>
      <c r="D192" s="120">
        <f t="shared" si="2"/>
        <v>0</v>
      </c>
    </row>
    <row r="193" spans="1:4" s="2" customFormat="1" ht="17.25" customHeight="1" hidden="1">
      <c r="A193" s="121" t="s">
        <v>288</v>
      </c>
      <c r="B193" s="68"/>
      <c r="C193" s="68"/>
      <c r="D193" s="120">
        <f t="shared" si="2"/>
        <v>0</v>
      </c>
    </row>
    <row r="194" spans="1:4" s="2" customFormat="1" ht="17.25" customHeight="1" hidden="1">
      <c r="A194" s="121" t="s">
        <v>289</v>
      </c>
      <c r="B194" s="68"/>
      <c r="C194" s="68"/>
      <c r="D194" s="120">
        <f t="shared" si="2"/>
        <v>0</v>
      </c>
    </row>
    <row r="195" spans="1:4" s="2" customFormat="1" ht="17.25" customHeight="1">
      <c r="A195" s="121" t="s">
        <v>290</v>
      </c>
      <c r="B195" s="68"/>
      <c r="C195" s="68">
        <v>356</v>
      </c>
      <c r="D195" s="120">
        <f t="shared" si="2"/>
        <v>100</v>
      </c>
    </row>
    <row r="196" spans="1:4" s="2" customFormat="1" ht="17.25" customHeight="1">
      <c r="A196" s="119" t="s">
        <v>291</v>
      </c>
      <c r="B196" s="68">
        <f>SUM(B197,B203,B207,B220,B200,B214,B216,B212,B218)</f>
        <v>0</v>
      </c>
      <c r="C196" s="68">
        <f>SUM(C197,C203,C207,C220,C200,C214,C216,C212,C218)</f>
        <v>6</v>
      </c>
      <c r="D196" s="120">
        <f t="shared" si="2"/>
        <v>100</v>
      </c>
    </row>
    <row r="197" spans="1:4" s="2" customFormat="1" ht="17.25" customHeight="1" hidden="1">
      <c r="A197" s="122" t="s">
        <v>292</v>
      </c>
      <c r="B197" s="68">
        <f>SUM(B198:B199)</f>
        <v>0</v>
      </c>
      <c r="C197" s="68"/>
      <c r="D197" s="120">
        <f t="shared" si="2"/>
        <v>0</v>
      </c>
    </row>
    <row r="198" spans="1:4" s="2" customFormat="1" ht="17.25" customHeight="1" hidden="1">
      <c r="A198" s="121" t="s">
        <v>142</v>
      </c>
      <c r="B198" s="68"/>
      <c r="C198" s="68"/>
      <c r="D198" s="120">
        <f aca="true" t="shared" si="4" ref="D198:D261">IF(C198=0,0,(C198-B198)/C198*100)</f>
        <v>0</v>
      </c>
    </row>
    <row r="199" spans="1:4" s="2" customFormat="1" ht="17.25" customHeight="1" hidden="1">
      <c r="A199" s="122" t="s">
        <v>293</v>
      </c>
      <c r="B199" s="68"/>
      <c r="C199" s="68"/>
      <c r="D199" s="120">
        <f t="shared" si="4"/>
        <v>0</v>
      </c>
    </row>
    <row r="200" spans="1:4" s="2" customFormat="1" ht="17.25" customHeight="1" hidden="1">
      <c r="A200" s="122" t="s">
        <v>294</v>
      </c>
      <c r="B200" s="68">
        <f>SUM(B201:B202)</f>
        <v>0</v>
      </c>
      <c r="C200" s="68"/>
      <c r="D200" s="120">
        <f t="shared" si="4"/>
        <v>0</v>
      </c>
    </row>
    <row r="201" spans="1:4" s="2" customFormat="1" ht="17.25" customHeight="1" hidden="1">
      <c r="A201" s="122" t="s">
        <v>295</v>
      </c>
      <c r="B201" s="68"/>
      <c r="C201" s="68"/>
      <c r="D201" s="120">
        <f t="shared" si="4"/>
        <v>0</v>
      </c>
    </row>
    <row r="202" spans="1:4" s="2" customFormat="1" ht="17.25" customHeight="1" hidden="1">
      <c r="A202" s="122" t="s">
        <v>296</v>
      </c>
      <c r="B202" s="68"/>
      <c r="C202" s="68"/>
      <c r="D202" s="120">
        <f t="shared" si="4"/>
        <v>0</v>
      </c>
    </row>
    <row r="203" spans="1:4" s="2" customFormat="1" ht="17.25" customHeight="1" hidden="1">
      <c r="A203" s="122" t="s">
        <v>297</v>
      </c>
      <c r="B203" s="68">
        <f>SUM(B204:B206)</f>
        <v>0</v>
      </c>
      <c r="C203" s="68"/>
      <c r="D203" s="120">
        <f t="shared" si="4"/>
        <v>0</v>
      </c>
    </row>
    <row r="204" spans="1:4" s="2" customFormat="1" ht="17.25" customHeight="1" hidden="1">
      <c r="A204" s="122" t="s">
        <v>298</v>
      </c>
      <c r="B204" s="68"/>
      <c r="C204" s="68"/>
      <c r="D204" s="120">
        <f t="shared" si="4"/>
        <v>0</v>
      </c>
    </row>
    <row r="205" spans="1:4" s="2" customFormat="1" ht="17.25" customHeight="1" hidden="1">
      <c r="A205" s="122" t="s">
        <v>299</v>
      </c>
      <c r="B205" s="68"/>
      <c r="C205" s="68"/>
      <c r="D205" s="120">
        <f t="shared" si="4"/>
        <v>0</v>
      </c>
    </row>
    <row r="206" spans="1:4" s="2" customFormat="1" ht="17.25" customHeight="1" hidden="1">
      <c r="A206" s="122" t="s">
        <v>300</v>
      </c>
      <c r="B206" s="68"/>
      <c r="C206" s="68"/>
      <c r="D206" s="120">
        <f t="shared" si="4"/>
        <v>0</v>
      </c>
    </row>
    <row r="207" spans="1:4" s="2" customFormat="1" ht="17.25" customHeight="1" hidden="1">
      <c r="A207" s="122" t="s">
        <v>301</v>
      </c>
      <c r="B207" s="68">
        <f>SUM(B208:B211)</f>
        <v>0</v>
      </c>
      <c r="C207" s="68"/>
      <c r="D207" s="120">
        <f t="shared" si="4"/>
        <v>0</v>
      </c>
    </row>
    <row r="208" spans="1:4" s="2" customFormat="1" ht="17.25" customHeight="1" hidden="1">
      <c r="A208" s="122" t="s">
        <v>302</v>
      </c>
      <c r="B208" s="68"/>
      <c r="C208" s="68"/>
      <c r="D208" s="120">
        <f t="shared" si="4"/>
        <v>0</v>
      </c>
    </row>
    <row r="209" spans="1:4" s="2" customFormat="1" ht="17.25" customHeight="1" hidden="1">
      <c r="A209" s="121" t="s">
        <v>303</v>
      </c>
      <c r="B209" s="68"/>
      <c r="C209" s="68"/>
      <c r="D209" s="120">
        <f t="shared" si="4"/>
        <v>0</v>
      </c>
    </row>
    <row r="210" spans="1:4" s="2" customFormat="1" ht="17.25" customHeight="1" hidden="1">
      <c r="A210" s="121" t="s">
        <v>304</v>
      </c>
      <c r="B210" s="68"/>
      <c r="C210" s="68"/>
      <c r="D210" s="120">
        <f t="shared" si="4"/>
        <v>0</v>
      </c>
    </row>
    <row r="211" spans="1:4" s="2" customFormat="1" ht="17.25" customHeight="1" hidden="1">
      <c r="A211" s="121" t="s">
        <v>305</v>
      </c>
      <c r="B211" s="68"/>
      <c r="C211" s="68"/>
      <c r="D211" s="120">
        <f t="shared" si="4"/>
        <v>0</v>
      </c>
    </row>
    <row r="212" spans="1:4" s="2" customFormat="1" ht="17.25" customHeight="1" hidden="1">
      <c r="A212" s="121" t="s">
        <v>306</v>
      </c>
      <c r="B212" s="68">
        <f aca="true" t="shared" si="5" ref="B212:B216">SUM(B213)</f>
        <v>0</v>
      </c>
      <c r="C212" s="68"/>
      <c r="D212" s="120">
        <f t="shared" si="4"/>
        <v>0</v>
      </c>
    </row>
    <row r="213" spans="1:4" s="2" customFormat="1" ht="17.25" customHeight="1" hidden="1">
      <c r="A213" s="121" t="s">
        <v>307</v>
      </c>
      <c r="B213" s="68"/>
      <c r="C213" s="68"/>
      <c r="D213" s="120">
        <f t="shared" si="4"/>
        <v>0</v>
      </c>
    </row>
    <row r="214" spans="1:4" s="2" customFormat="1" ht="17.25" customHeight="1" hidden="1">
      <c r="A214" s="121" t="s">
        <v>308</v>
      </c>
      <c r="B214" s="68">
        <f t="shared" si="5"/>
        <v>0</v>
      </c>
      <c r="C214" s="68"/>
      <c r="D214" s="120">
        <f t="shared" si="4"/>
        <v>0</v>
      </c>
    </row>
    <row r="215" spans="1:4" s="2" customFormat="1" ht="17.25" customHeight="1" hidden="1">
      <c r="A215" s="121" t="s">
        <v>309</v>
      </c>
      <c r="B215" s="68"/>
      <c r="C215" s="68"/>
      <c r="D215" s="120">
        <f t="shared" si="4"/>
        <v>0</v>
      </c>
    </row>
    <row r="216" spans="1:4" s="2" customFormat="1" ht="17.25" customHeight="1" hidden="1">
      <c r="A216" s="121" t="s">
        <v>310</v>
      </c>
      <c r="B216" s="68">
        <f t="shared" si="5"/>
        <v>0</v>
      </c>
      <c r="C216" s="68"/>
      <c r="D216" s="120">
        <f t="shared" si="4"/>
        <v>0</v>
      </c>
    </row>
    <row r="217" spans="1:4" s="2" customFormat="1" ht="17.25" customHeight="1" hidden="1">
      <c r="A217" s="121" t="s">
        <v>311</v>
      </c>
      <c r="B217" s="68"/>
      <c r="C217" s="68"/>
      <c r="D217" s="120">
        <f t="shared" si="4"/>
        <v>0</v>
      </c>
    </row>
    <row r="218" spans="1:4" s="2" customFormat="1" ht="17.25" customHeight="1" hidden="1">
      <c r="A218" s="121" t="s">
        <v>312</v>
      </c>
      <c r="B218" s="68">
        <f>SUM(B219)</f>
        <v>0</v>
      </c>
      <c r="C218" s="68"/>
      <c r="D218" s="120">
        <f t="shared" si="4"/>
        <v>0</v>
      </c>
    </row>
    <row r="219" spans="1:4" s="2" customFormat="1" ht="17.25" customHeight="1" hidden="1">
      <c r="A219" s="121" t="s">
        <v>313</v>
      </c>
      <c r="B219" s="68"/>
      <c r="C219" s="68"/>
      <c r="D219" s="120">
        <f t="shared" si="4"/>
        <v>0</v>
      </c>
    </row>
    <row r="220" spans="1:4" s="2" customFormat="1" ht="17.25" customHeight="1">
      <c r="A220" s="121" t="s">
        <v>314</v>
      </c>
      <c r="B220" s="68">
        <f>B222</f>
        <v>0</v>
      </c>
      <c r="C220" s="68">
        <f>C222</f>
        <v>6</v>
      </c>
      <c r="D220" s="120">
        <f t="shared" si="4"/>
        <v>100</v>
      </c>
    </row>
    <row r="221" spans="1:4" s="2" customFormat="1" ht="17.25" customHeight="1" hidden="1">
      <c r="A221" s="121" t="s">
        <v>315</v>
      </c>
      <c r="B221" s="68"/>
      <c r="C221" s="68"/>
      <c r="D221" s="120">
        <f t="shared" si="4"/>
        <v>0</v>
      </c>
    </row>
    <row r="222" spans="1:4" s="2" customFormat="1" ht="17.25" customHeight="1">
      <c r="A222" s="122" t="s">
        <v>316</v>
      </c>
      <c r="B222" s="68"/>
      <c r="C222" s="68">
        <v>6</v>
      </c>
      <c r="D222" s="120">
        <f t="shared" si="4"/>
        <v>100</v>
      </c>
    </row>
    <row r="223" spans="1:4" s="2" customFormat="1" ht="17.25" customHeight="1">
      <c r="A223" s="119" t="s">
        <v>317</v>
      </c>
      <c r="B223" s="68">
        <f>SUM(B224,B234,B238,B243,B241)</f>
        <v>400</v>
      </c>
      <c r="C223" s="68">
        <f>SUM(C224,C234,C238,C243,C241)</f>
        <v>173</v>
      </c>
      <c r="D223" s="120">
        <f t="shared" si="4"/>
        <v>-131.21387283236993</v>
      </c>
    </row>
    <row r="224" spans="1:4" s="2" customFormat="1" ht="17.25" customHeight="1">
      <c r="A224" s="119" t="s">
        <v>318</v>
      </c>
      <c r="B224" s="68">
        <f>SUM(B225:B233)</f>
        <v>300</v>
      </c>
      <c r="C224" s="68">
        <f>SUM(C225:C233)</f>
        <v>82</v>
      </c>
      <c r="D224" s="120">
        <f t="shared" si="4"/>
        <v>-265.8536585365854</v>
      </c>
    </row>
    <row r="225" spans="1:4" s="2" customFormat="1" ht="17.25" customHeight="1">
      <c r="A225" s="119" t="s">
        <v>142</v>
      </c>
      <c r="B225" s="68">
        <v>50</v>
      </c>
      <c r="C225" s="68">
        <v>69</v>
      </c>
      <c r="D225" s="120">
        <f t="shared" si="4"/>
        <v>27.536231884057973</v>
      </c>
    </row>
    <row r="226" spans="1:4" s="2" customFormat="1" ht="17.25" customHeight="1">
      <c r="A226" s="119" t="s">
        <v>143</v>
      </c>
      <c r="B226" s="68">
        <v>50</v>
      </c>
      <c r="C226" s="68">
        <v>12</v>
      </c>
      <c r="D226" s="120">
        <f t="shared" si="4"/>
        <v>-316.66666666666663</v>
      </c>
    </row>
    <row r="227" spans="1:4" s="2" customFormat="1" ht="17.25" customHeight="1" hidden="1">
      <c r="A227" s="119" t="s">
        <v>319</v>
      </c>
      <c r="B227" s="68"/>
      <c r="C227" s="68"/>
      <c r="D227" s="120">
        <f t="shared" si="4"/>
        <v>0</v>
      </c>
    </row>
    <row r="228" spans="1:4" s="2" customFormat="1" ht="17.25" customHeight="1" hidden="1">
      <c r="A228" s="119" t="s">
        <v>320</v>
      </c>
      <c r="B228" s="68"/>
      <c r="C228" s="68"/>
      <c r="D228" s="120">
        <f t="shared" si="4"/>
        <v>0</v>
      </c>
    </row>
    <row r="229" spans="1:4" s="2" customFormat="1" ht="17.25" customHeight="1" hidden="1">
      <c r="A229" s="119" t="s">
        <v>321</v>
      </c>
      <c r="B229" s="68"/>
      <c r="C229" s="68"/>
      <c r="D229" s="120">
        <f t="shared" si="4"/>
        <v>0</v>
      </c>
    </row>
    <row r="230" spans="1:4" s="2" customFormat="1" ht="17.25" customHeight="1" hidden="1">
      <c r="A230" s="119" t="s">
        <v>322</v>
      </c>
      <c r="B230" s="68"/>
      <c r="C230" s="68"/>
      <c r="D230" s="120">
        <f t="shared" si="4"/>
        <v>0</v>
      </c>
    </row>
    <row r="231" spans="1:4" s="2" customFormat="1" ht="17.25" customHeight="1" hidden="1">
      <c r="A231" s="119" t="s">
        <v>323</v>
      </c>
      <c r="B231" s="68"/>
      <c r="C231" s="68"/>
      <c r="D231" s="120">
        <f t="shared" si="4"/>
        <v>0</v>
      </c>
    </row>
    <row r="232" spans="1:4" s="2" customFormat="1" ht="17.25" customHeight="1" hidden="1">
      <c r="A232" s="119" t="s">
        <v>324</v>
      </c>
      <c r="B232" s="68"/>
      <c r="C232" s="68"/>
      <c r="D232" s="120">
        <f t="shared" si="4"/>
        <v>0</v>
      </c>
    </row>
    <row r="233" spans="1:4" s="2" customFormat="1" ht="17.25" customHeight="1">
      <c r="A233" s="119" t="s">
        <v>325</v>
      </c>
      <c r="B233" s="68">
        <v>200</v>
      </c>
      <c r="C233" s="68">
        <v>1</v>
      </c>
      <c r="D233" s="120">
        <f t="shared" si="4"/>
        <v>-19900</v>
      </c>
    </row>
    <row r="234" spans="1:4" s="2" customFormat="1" ht="17.25" customHeight="1" hidden="1">
      <c r="A234" s="119" t="s">
        <v>326</v>
      </c>
      <c r="B234" s="68">
        <f>SUM(B235:B237)</f>
        <v>0</v>
      </c>
      <c r="C234" s="68"/>
      <c r="D234" s="120">
        <f t="shared" si="4"/>
        <v>0</v>
      </c>
    </row>
    <row r="235" spans="1:4" s="2" customFormat="1" ht="17.25" customHeight="1" hidden="1">
      <c r="A235" s="119" t="s">
        <v>327</v>
      </c>
      <c r="B235" s="68"/>
      <c r="C235" s="68"/>
      <c r="D235" s="120">
        <f t="shared" si="4"/>
        <v>0</v>
      </c>
    </row>
    <row r="236" spans="1:4" s="2" customFormat="1" ht="17.25" customHeight="1" hidden="1">
      <c r="A236" s="119" t="s">
        <v>328</v>
      </c>
      <c r="B236" s="68"/>
      <c r="C236" s="68"/>
      <c r="D236" s="120">
        <f t="shared" si="4"/>
        <v>0</v>
      </c>
    </row>
    <row r="237" spans="1:4" s="2" customFormat="1" ht="17.25" customHeight="1" hidden="1">
      <c r="A237" s="119" t="s">
        <v>329</v>
      </c>
      <c r="B237" s="68"/>
      <c r="C237" s="68"/>
      <c r="D237" s="120">
        <f t="shared" si="4"/>
        <v>0</v>
      </c>
    </row>
    <row r="238" spans="1:4" s="2" customFormat="1" ht="17.25" customHeight="1">
      <c r="A238" s="119" t="s">
        <v>330</v>
      </c>
      <c r="B238" s="68">
        <f>SUM(B239:B240)</f>
        <v>50</v>
      </c>
      <c r="C238" s="68">
        <f>SUM(C239:C240)</f>
        <v>0</v>
      </c>
      <c r="D238" s="120">
        <f t="shared" si="4"/>
        <v>0</v>
      </c>
    </row>
    <row r="239" spans="1:4" s="2" customFormat="1" ht="17.25" customHeight="1" hidden="1">
      <c r="A239" s="119" t="s">
        <v>331</v>
      </c>
      <c r="B239" s="68"/>
      <c r="C239" s="68"/>
      <c r="D239" s="120">
        <f t="shared" si="4"/>
        <v>0</v>
      </c>
    </row>
    <row r="240" spans="1:4" s="2" customFormat="1" ht="17.25" customHeight="1">
      <c r="A240" s="119" t="s">
        <v>332</v>
      </c>
      <c r="B240" s="68">
        <v>50</v>
      </c>
      <c r="C240" s="68"/>
      <c r="D240" s="120">
        <f t="shared" si="4"/>
        <v>0</v>
      </c>
    </row>
    <row r="241" spans="1:4" s="2" customFormat="1" ht="17.25" customHeight="1" hidden="1">
      <c r="A241" s="119" t="s">
        <v>333</v>
      </c>
      <c r="B241" s="68">
        <f>SUM(B242)</f>
        <v>0</v>
      </c>
      <c r="C241" s="68"/>
      <c r="D241" s="120">
        <f t="shared" si="4"/>
        <v>0</v>
      </c>
    </row>
    <row r="242" spans="1:4" s="2" customFormat="1" ht="17.25" customHeight="1" hidden="1">
      <c r="A242" s="119" t="s">
        <v>334</v>
      </c>
      <c r="B242" s="68"/>
      <c r="C242" s="68"/>
      <c r="D242" s="120">
        <f t="shared" si="4"/>
        <v>0</v>
      </c>
    </row>
    <row r="243" spans="1:4" s="2" customFormat="1" ht="17.25" customHeight="1">
      <c r="A243" s="119" t="s">
        <v>335</v>
      </c>
      <c r="B243" s="68">
        <f>SUM(B244:B245)</f>
        <v>50</v>
      </c>
      <c r="C243" s="68">
        <f>SUM(C244:C245)</f>
        <v>91</v>
      </c>
      <c r="D243" s="120">
        <f t="shared" si="4"/>
        <v>45.05494505494506</v>
      </c>
    </row>
    <row r="244" spans="1:4" s="2" customFormat="1" ht="17.25" customHeight="1" hidden="1">
      <c r="A244" s="119" t="s">
        <v>336</v>
      </c>
      <c r="B244" s="68"/>
      <c r="C244" s="68"/>
      <c r="D244" s="120">
        <f t="shared" si="4"/>
        <v>0</v>
      </c>
    </row>
    <row r="245" spans="1:4" s="2" customFormat="1" ht="17.25" customHeight="1">
      <c r="A245" s="119" t="s">
        <v>337</v>
      </c>
      <c r="B245" s="68">
        <v>50</v>
      </c>
      <c r="C245" s="68">
        <v>91</v>
      </c>
      <c r="D245" s="120">
        <f t="shared" si="4"/>
        <v>45.05494505494506</v>
      </c>
    </row>
    <row r="246" spans="1:4" s="2" customFormat="1" ht="17.25" customHeight="1">
      <c r="A246" s="119" t="s">
        <v>338</v>
      </c>
      <c r="B246" s="68">
        <f>SUM(B247,B255,,B262,B268,B270,B277,B284,B291,B297,B305,B308,B312,B322,B317,B314,B320)</f>
        <v>2200</v>
      </c>
      <c r="C246" s="68">
        <f>SUM(C247,C255,,C262,C268,C270,C277,C284,C291,C297,C305,C308,C312,C322,C317,C314,C320)</f>
        <v>985</v>
      </c>
      <c r="D246" s="120">
        <f t="shared" si="4"/>
        <v>-123.3502538071066</v>
      </c>
    </row>
    <row r="247" spans="1:4" s="2" customFormat="1" ht="17.25" customHeight="1">
      <c r="A247" s="119" t="s">
        <v>339</v>
      </c>
      <c r="B247" s="68">
        <f>SUM(B248:B254)</f>
        <v>50</v>
      </c>
      <c r="C247" s="68">
        <f>SUM(C248:C254)</f>
        <v>58</v>
      </c>
      <c r="D247" s="120">
        <f t="shared" si="4"/>
        <v>13.793103448275861</v>
      </c>
    </row>
    <row r="248" spans="1:4" s="2" customFormat="1" ht="17.25" customHeight="1">
      <c r="A248" s="119" t="s">
        <v>142</v>
      </c>
      <c r="B248" s="68">
        <v>20</v>
      </c>
      <c r="C248" s="68">
        <v>31</v>
      </c>
      <c r="D248" s="120">
        <f t="shared" si="4"/>
        <v>35.483870967741936</v>
      </c>
    </row>
    <row r="249" spans="1:4" s="2" customFormat="1" ht="17.25" customHeight="1" hidden="1">
      <c r="A249" s="119" t="s">
        <v>143</v>
      </c>
      <c r="B249" s="68"/>
      <c r="C249" s="68"/>
      <c r="D249" s="120">
        <f t="shared" si="4"/>
        <v>0</v>
      </c>
    </row>
    <row r="250" spans="1:4" s="2" customFormat="1" ht="17.25" customHeight="1" hidden="1">
      <c r="A250" s="119" t="s">
        <v>340</v>
      </c>
      <c r="B250" s="68"/>
      <c r="C250" s="68"/>
      <c r="D250" s="120">
        <f t="shared" si="4"/>
        <v>0</v>
      </c>
    </row>
    <row r="251" spans="1:4" s="2" customFormat="1" ht="17.25" customHeight="1" hidden="1">
      <c r="A251" s="119" t="s">
        <v>341</v>
      </c>
      <c r="B251" s="68"/>
      <c r="C251" s="68"/>
      <c r="D251" s="120">
        <f t="shared" si="4"/>
        <v>0</v>
      </c>
    </row>
    <row r="252" spans="1:4" s="2" customFormat="1" ht="17.25" customHeight="1" hidden="1">
      <c r="A252" s="119" t="s">
        <v>342</v>
      </c>
      <c r="B252" s="68"/>
      <c r="C252" s="68"/>
      <c r="D252" s="120">
        <f t="shared" si="4"/>
        <v>0</v>
      </c>
    </row>
    <row r="253" spans="1:4" s="2" customFormat="1" ht="17.25" customHeight="1" hidden="1">
      <c r="A253" s="119" t="s">
        <v>343</v>
      </c>
      <c r="B253" s="68"/>
      <c r="C253" s="68"/>
      <c r="D253" s="120">
        <f t="shared" si="4"/>
        <v>0</v>
      </c>
    </row>
    <row r="254" spans="1:4" s="2" customFormat="1" ht="17.25" customHeight="1">
      <c r="A254" s="119" t="s">
        <v>344</v>
      </c>
      <c r="B254" s="68">
        <v>30</v>
      </c>
      <c r="C254" s="68">
        <v>27</v>
      </c>
      <c r="D254" s="120">
        <f t="shared" si="4"/>
        <v>-11.11111111111111</v>
      </c>
    </row>
    <row r="255" spans="1:4" s="2" customFormat="1" ht="17.25" customHeight="1">
      <c r="A255" s="119" t="s">
        <v>345</v>
      </c>
      <c r="B255" s="68">
        <f>SUM(B256:B261)</f>
        <v>200</v>
      </c>
      <c r="C255" s="68">
        <f>SUM(C256:C261)</f>
        <v>100</v>
      </c>
      <c r="D255" s="120">
        <f t="shared" si="4"/>
        <v>-100</v>
      </c>
    </row>
    <row r="256" spans="1:4" s="2" customFormat="1" ht="17.25" customHeight="1">
      <c r="A256" s="119" t="s">
        <v>142</v>
      </c>
      <c r="B256" s="68">
        <v>150</v>
      </c>
      <c r="C256" s="68">
        <v>77</v>
      </c>
      <c r="D256" s="120">
        <f t="shared" si="4"/>
        <v>-94.8051948051948</v>
      </c>
    </row>
    <row r="257" spans="1:4" s="2" customFormat="1" ht="17.25" customHeight="1">
      <c r="A257" s="119" t="s">
        <v>143</v>
      </c>
      <c r="B257" s="68">
        <v>30</v>
      </c>
      <c r="C257" s="68">
        <v>15</v>
      </c>
      <c r="D257" s="120">
        <f t="shared" si="4"/>
        <v>-100</v>
      </c>
    </row>
    <row r="258" spans="1:4" s="2" customFormat="1" ht="17.25" customHeight="1" hidden="1">
      <c r="A258" s="119" t="s">
        <v>346</v>
      </c>
      <c r="B258" s="68"/>
      <c r="C258" s="68"/>
      <c r="D258" s="120">
        <f t="shared" si="4"/>
        <v>0</v>
      </c>
    </row>
    <row r="259" spans="1:4" s="2" customFormat="1" ht="17.25" customHeight="1" hidden="1">
      <c r="A259" s="119" t="s">
        <v>347</v>
      </c>
      <c r="B259" s="68"/>
      <c r="C259" s="68"/>
      <c r="D259" s="120">
        <f t="shared" si="4"/>
        <v>0</v>
      </c>
    </row>
    <row r="260" spans="1:4" s="2" customFormat="1" ht="17.25" customHeight="1" hidden="1">
      <c r="A260" s="119" t="s">
        <v>348</v>
      </c>
      <c r="B260" s="68"/>
      <c r="C260" s="68"/>
      <c r="D260" s="120">
        <f t="shared" si="4"/>
        <v>0</v>
      </c>
    </row>
    <row r="261" spans="1:4" s="2" customFormat="1" ht="17.25" customHeight="1">
      <c r="A261" s="119" t="s">
        <v>349</v>
      </c>
      <c r="B261" s="68">
        <v>20</v>
      </c>
      <c r="C261" s="68">
        <v>8</v>
      </c>
      <c r="D261" s="120">
        <f t="shared" si="4"/>
        <v>-150</v>
      </c>
    </row>
    <row r="262" spans="1:4" s="2" customFormat="1" ht="17.25" customHeight="1">
      <c r="A262" s="119" t="s">
        <v>350</v>
      </c>
      <c r="B262" s="68">
        <f>SUM(B263:B267)</f>
        <v>650</v>
      </c>
      <c r="C262" s="68">
        <f>SUM(C263:C267)</f>
        <v>0</v>
      </c>
      <c r="D262" s="120">
        <f aca="true" t="shared" si="6" ref="D262:D325">IF(C262=0,0,(C262-B262)/C262*100)</f>
        <v>0</v>
      </c>
    </row>
    <row r="263" spans="1:4" s="2" customFormat="1" ht="17.25" customHeight="1">
      <c r="A263" s="119" t="s">
        <v>351</v>
      </c>
      <c r="B263" s="68">
        <v>200</v>
      </c>
      <c r="C263" s="68"/>
      <c r="D263" s="120">
        <f t="shared" si="6"/>
        <v>0</v>
      </c>
    </row>
    <row r="264" spans="1:4" s="2" customFormat="1" ht="17.25" customHeight="1">
      <c r="A264" s="119" t="s">
        <v>352</v>
      </c>
      <c r="B264" s="68">
        <v>400</v>
      </c>
      <c r="C264" s="68"/>
      <c r="D264" s="120">
        <f t="shared" si="6"/>
        <v>0</v>
      </c>
    </row>
    <row r="265" spans="1:4" s="2" customFormat="1" ht="21.75" customHeight="1" hidden="1">
      <c r="A265" s="119" t="s">
        <v>353</v>
      </c>
      <c r="B265" s="68"/>
      <c r="C265" s="68"/>
      <c r="D265" s="120">
        <f t="shared" si="6"/>
        <v>0</v>
      </c>
    </row>
    <row r="266" spans="1:4" s="2" customFormat="1" ht="17.25" customHeight="1" hidden="1">
      <c r="A266" s="119" t="s">
        <v>354</v>
      </c>
      <c r="B266" s="68"/>
      <c r="C266" s="68"/>
      <c r="D266" s="120">
        <f t="shared" si="6"/>
        <v>0</v>
      </c>
    </row>
    <row r="267" spans="1:4" s="2" customFormat="1" ht="17.25" customHeight="1">
      <c r="A267" s="119" t="s">
        <v>355</v>
      </c>
      <c r="B267" s="68">
        <v>50</v>
      </c>
      <c r="C267" s="68"/>
      <c r="D267" s="120">
        <f t="shared" si="6"/>
        <v>0</v>
      </c>
    </row>
    <row r="268" spans="1:4" s="2" customFormat="1" ht="17.25" customHeight="1" hidden="1">
      <c r="A268" s="119" t="s">
        <v>356</v>
      </c>
      <c r="B268" s="68">
        <f>SUM(B269)</f>
        <v>0</v>
      </c>
      <c r="C268" s="68"/>
      <c r="D268" s="120">
        <f t="shared" si="6"/>
        <v>0</v>
      </c>
    </row>
    <row r="269" spans="1:4" s="2" customFormat="1" ht="17.25" customHeight="1" hidden="1">
      <c r="A269" s="119" t="s">
        <v>357</v>
      </c>
      <c r="B269" s="68"/>
      <c r="C269" s="68"/>
      <c r="D269" s="120">
        <f t="shared" si="6"/>
        <v>0</v>
      </c>
    </row>
    <row r="270" spans="1:4" s="2" customFormat="1" ht="17.25" customHeight="1" hidden="1">
      <c r="A270" s="119" t="s">
        <v>358</v>
      </c>
      <c r="B270" s="68">
        <f>SUM(B271:B276)</f>
        <v>0</v>
      </c>
      <c r="C270" s="68"/>
      <c r="D270" s="120">
        <f t="shared" si="6"/>
        <v>0</v>
      </c>
    </row>
    <row r="271" spans="1:4" s="2" customFormat="1" ht="17.25" customHeight="1" hidden="1">
      <c r="A271" s="119" t="s">
        <v>359</v>
      </c>
      <c r="B271" s="68"/>
      <c r="C271" s="68"/>
      <c r="D271" s="120">
        <f t="shared" si="6"/>
        <v>0</v>
      </c>
    </row>
    <row r="272" spans="1:4" s="2" customFormat="1" ht="17.25" customHeight="1" hidden="1">
      <c r="A272" s="119" t="s">
        <v>360</v>
      </c>
      <c r="B272" s="68"/>
      <c r="C272" s="68"/>
      <c r="D272" s="120">
        <f t="shared" si="6"/>
        <v>0</v>
      </c>
    </row>
    <row r="273" spans="1:4" s="2" customFormat="1" ht="17.25" customHeight="1" hidden="1">
      <c r="A273" s="119" t="s">
        <v>361</v>
      </c>
      <c r="B273" s="68"/>
      <c r="C273" s="68"/>
      <c r="D273" s="120">
        <f t="shared" si="6"/>
        <v>0</v>
      </c>
    </row>
    <row r="274" spans="1:4" s="2" customFormat="1" ht="17.25" customHeight="1" hidden="1">
      <c r="A274" s="119" t="s">
        <v>362</v>
      </c>
      <c r="B274" s="68"/>
      <c r="C274" s="68"/>
      <c r="D274" s="120">
        <f t="shared" si="6"/>
        <v>0</v>
      </c>
    </row>
    <row r="275" spans="1:4" s="2" customFormat="1" ht="17.25" customHeight="1" hidden="1">
      <c r="A275" s="119" t="s">
        <v>363</v>
      </c>
      <c r="B275" s="68"/>
      <c r="C275" s="68"/>
      <c r="D275" s="120">
        <f t="shared" si="6"/>
        <v>0</v>
      </c>
    </row>
    <row r="276" spans="1:4" s="2" customFormat="1" ht="17.25" customHeight="1" hidden="1">
      <c r="A276" s="119" t="s">
        <v>364</v>
      </c>
      <c r="B276" s="68"/>
      <c r="C276" s="68"/>
      <c r="D276" s="120">
        <f t="shared" si="6"/>
        <v>0</v>
      </c>
    </row>
    <row r="277" spans="1:4" s="2" customFormat="1" ht="17.25" customHeight="1">
      <c r="A277" s="119" t="s">
        <v>365</v>
      </c>
      <c r="B277" s="68">
        <f>SUM(B278:B283)</f>
        <v>200</v>
      </c>
      <c r="C277" s="68">
        <f>SUM(C278:C283)</f>
        <v>68</v>
      </c>
      <c r="D277" s="120">
        <f t="shared" si="6"/>
        <v>-194.11764705882354</v>
      </c>
    </row>
    <row r="278" spans="1:4" s="2" customFormat="1" ht="17.25" customHeight="1" hidden="1">
      <c r="A278" s="119" t="s">
        <v>366</v>
      </c>
      <c r="B278" s="68"/>
      <c r="C278" s="68"/>
      <c r="D278" s="120">
        <f t="shared" si="6"/>
        <v>0</v>
      </c>
    </row>
    <row r="279" spans="1:4" s="2" customFormat="1" ht="17.25" customHeight="1" hidden="1">
      <c r="A279" s="119" t="s">
        <v>367</v>
      </c>
      <c r="B279" s="68"/>
      <c r="C279" s="68"/>
      <c r="D279" s="120">
        <f t="shared" si="6"/>
        <v>0</v>
      </c>
    </row>
    <row r="280" spans="1:4" s="2" customFormat="1" ht="17.25" customHeight="1" hidden="1">
      <c r="A280" s="119" t="s">
        <v>368</v>
      </c>
      <c r="B280" s="68"/>
      <c r="C280" s="68"/>
      <c r="D280" s="120">
        <f t="shared" si="6"/>
        <v>0</v>
      </c>
    </row>
    <row r="281" spans="1:4" s="2" customFormat="1" ht="17.25" customHeight="1">
      <c r="A281" s="119" t="s">
        <v>369</v>
      </c>
      <c r="B281" s="68">
        <v>50</v>
      </c>
      <c r="C281" s="68">
        <v>49</v>
      </c>
      <c r="D281" s="120">
        <f t="shared" si="6"/>
        <v>-2.0408163265306123</v>
      </c>
    </row>
    <row r="282" spans="1:4" s="2" customFormat="1" ht="17.25" customHeight="1">
      <c r="A282" s="119" t="s">
        <v>370</v>
      </c>
      <c r="B282" s="68">
        <v>50</v>
      </c>
      <c r="C282" s="68">
        <v>0</v>
      </c>
      <c r="D282" s="120">
        <f t="shared" si="6"/>
        <v>0</v>
      </c>
    </row>
    <row r="283" spans="1:4" s="2" customFormat="1" ht="17.25" customHeight="1">
      <c r="A283" s="119" t="s">
        <v>371</v>
      </c>
      <c r="B283" s="68">
        <v>100</v>
      </c>
      <c r="C283" s="68">
        <v>19</v>
      </c>
      <c r="D283" s="120">
        <f t="shared" si="6"/>
        <v>-426.3157894736843</v>
      </c>
    </row>
    <row r="284" spans="1:4" s="2" customFormat="1" ht="17.25" customHeight="1">
      <c r="A284" s="119" t="s">
        <v>372</v>
      </c>
      <c r="B284" s="68">
        <f>SUM(B285:B290)</f>
        <v>100</v>
      </c>
      <c r="C284" s="68">
        <f>SUM(C285:C290)</f>
        <v>92</v>
      </c>
      <c r="D284" s="120">
        <f t="shared" si="6"/>
        <v>-8.695652173913043</v>
      </c>
    </row>
    <row r="285" spans="1:4" s="2" customFormat="1" ht="17.25" customHeight="1" hidden="1">
      <c r="A285" s="119" t="s">
        <v>373</v>
      </c>
      <c r="B285" s="68"/>
      <c r="C285" s="68"/>
      <c r="D285" s="120">
        <f t="shared" si="6"/>
        <v>0</v>
      </c>
    </row>
    <row r="286" spans="1:4" s="2" customFormat="1" ht="17.25" customHeight="1" hidden="1">
      <c r="A286" s="119" t="s">
        <v>374</v>
      </c>
      <c r="B286" s="68"/>
      <c r="C286" s="68"/>
      <c r="D286" s="120">
        <f t="shared" si="6"/>
        <v>0</v>
      </c>
    </row>
    <row r="287" spans="1:4" s="2" customFormat="1" ht="17.25" customHeight="1" hidden="1">
      <c r="A287" s="119" t="s">
        <v>375</v>
      </c>
      <c r="B287" s="68"/>
      <c r="C287" s="68"/>
      <c r="D287" s="120">
        <f t="shared" si="6"/>
        <v>0</v>
      </c>
    </row>
    <row r="288" spans="1:4" s="2" customFormat="1" ht="17.25" customHeight="1" hidden="1">
      <c r="A288" s="119" t="s">
        <v>376</v>
      </c>
      <c r="B288" s="68"/>
      <c r="C288" s="68"/>
      <c r="D288" s="120">
        <f t="shared" si="6"/>
        <v>0</v>
      </c>
    </row>
    <row r="289" spans="1:4" s="2" customFormat="1" ht="17.25" customHeight="1" hidden="1">
      <c r="A289" s="119" t="s">
        <v>377</v>
      </c>
      <c r="B289" s="68"/>
      <c r="C289" s="68"/>
      <c r="D289" s="120">
        <f t="shared" si="6"/>
        <v>0</v>
      </c>
    </row>
    <row r="290" spans="1:4" s="2" customFormat="1" ht="17.25" customHeight="1">
      <c r="A290" s="119" t="s">
        <v>378</v>
      </c>
      <c r="B290" s="68">
        <v>100</v>
      </c>
      <c r="C290" s="68">
        <v>92</v>
      </c>
      <c r="D290" s="120">
        <f t="shared" si="6"/>
        <v>-8.695652173913043</v>
      </c>
    </row>
    <row r="291" spans="1:4" s="2" customFormat="1" ht="17.25" customHeight="1">
      <c r="A291" s="119" t="s">
        <v>379</v>
      </c>
      <c r="B291" s="68">
        <f>SUM(B292:B296)</f>
        <v>400</v>
      </c>
      <c r="C291" s="68">
        <f>SUM(C292:C296)</f>
        <v>85</v>
      </c>
      <c r="D291" s="120">
        <f t="shared" si="6"/>
        <v>-370.5882352941177</v>
      </c>
    </row>
    <row r="292" spans="1:4" s="2" customFormat="1" ht="17.25" customHeight="1">
      <c r="A292" s="119" t="s">
        <v>380</v>
      </c>
      <c r="B292" s="68">
        <v>50</v>
      </c>
      <c r="C292" s="68">
        <v>19</v>
      </c>
      <c r="D292" s="120">
        <f t="shared" si="6"/>
        <v>-163.1578947368421</v>
      </c>
    </row>
    <row r="293" spans="1:4" s="2" customFormat="1" ht="17.25" customHeight="1">
      <c r="A293" s="119" t="s">
        <v>381</v>
      </c>
      <c r="B293" s="68">
        <v>50</v>
      </c>
      <c r="C293" s="68">
        <v>53</v>
      </c>
      <c r="D293" s="120">
        <f t="shared" si="6"/>
        <v>5.660377358490567</v>
      </c>
    </row>
    <row r="294" spans="1:4" s="2" customFormat="1" ht="17.25" customHeight="1" hidden="1">
      <c r="A294" s="119" t="s">
        <v>382</v>
      </c>
      <c r="B294" s="68"/>
      <c r="C294" s="68"/>
      <c r="D294" s="120">
        <f t="shared" si="6"/>
        <v>0</v>
      </c>
    </row>
    <row r="295" spans="1:4" s="2" customFormat="1" ht="17.25" customHeight="1">
      <c r="A295" s="119" t="s">
        <v>383</v>
      </c>
      <c r="B295" s="68">
        <v>100</v>
      </c>
      <c r="C295" s="68">
        <v>3</v>
      </c>
      <c r="D295" s="120">
        <f t="shared" si="6"/>
        <v>-3233.3333333333335</v>
      </c>
    </row>
    <row r="296" spans="1:4" s="2" customFormat="1" ht="17.25" customHeight="1">
      <c r="A296" s="119" t="s">
        <v>384</v>
      </c>
      <c r="B296" s="68">
        <v>200</v>
      </c>
      <c r="C296" s="68">
        <v>10</v>
      </c>
      <c r="D296" s="120">
        <f t="shared" si="6"/>
        <v>-1900</v>
      </c>
    </row>
    <row r="297" spans="1:4" s="2" customFormat="1" ht="17.25" customHeight="1">
      <c r="A297" s="119" t="s">
        <v>385</v>
      </c>
      <c r="B297" s="68">
        <f>SUM(B298:B304)</f>
        <v>50</v>
      </c>
      <c r="C297" s="68">
        <f>SUM(C298:C304)</f>
        <v>18</v>
      </c>
      <c r="D297" s="120">
        <f t="shared" si="6"/>
        <v>-177.77777777777777</v>
      </c>
    </row>
    <row r="298" spans="1:4" s="2" customFormat="1" ht="17.25" customHeight="1" hidden="1">
      <c r="A298" s="119" t="s">
        <v>143</v>
      </c>
      <c r="B298" s="68"/>
      <c r="C298" s="68"/>
      <c r="D298" s="120">
        <f t="shared" si="6"/>
        <v>0</v>
      </c>
    </row>
    <row r="299" spans="1:4" s="2" customFormat="1" ht="17.25" customHeight="1" hidden="1">
      <c r="A299" s="119" t="s">
        <v>386</v>
      </c>
      <c r="B299" s="68"/>
      <c r="C299" s="68"/>
      <c r="D299" s="120">
        <f t="shared" si="6"/>
        <v>0</v>
      </c>
    </row>
    <row r="300" spans="1:4" s="2" customFormat="1" ht="17.25" customHeight="1" hidden="1">
      <c r="A300" s="119" t="s">
        <v>387</v>
      </c>
      <c r="B300" s="68"/>
      <c r="C300" s="68"/>
      <c r="D300" s="120">
        <f t="shared" si="6"/>
        <v>0</v>
      </c>
    </row>
    <row r="301" spans="1:4" s="2" customFormat="1" ht="17.25" customHeight="1" hidden="1">
      <c r="A301" s="119" t="s">
        <v>388</v>
      </c>
      <c r="B301" s="68"/>
      <c r="C301" s="68"/>
      <c r="D301" s="120">
        <f t="shared" si="6"/>
        <v>0</v>
      </c>
    </row>
    <row r="302" spans="1:4" s="2" customFormat="1" ht="18" customHeight="1" hidden="1">
      <c r="A302" s="119" t="s">
        <v>389</v>
      </c>
      <c r="B302" s="68"/>
      <c r="C302" s="68"/>
      <c r="D302" s="120">
        <f t="shared" si="6"/>
        <v>0</v>
      </c>
    </row>
    <row r="303" spans="1:4" s="2" customFormat="1" ht="18" customHeight="1" hidden="1">
      <c r="A303" s="119" t="s">
        <v>390</v>
      </c>
      <c r="B303" s="68"/>
      <c r="C303" s="68"/>
      <c r="D303" s="120">
        <f t="shared" si="6"/>
        <v>0</v>
      </c>
    </row>
    <row r="304" spans="1:4" s="2" customFormat="1" ht="17.25" customHeight="1">
      <c r="A304" s="119" t="s">
        <v>391</v>
      </c>
      <c r="B304" s="68">
        <v>50</v>
      </c>
      <c r="C304" s="68">
        <v>18</v>
      </c>
      <c r="D304" s="120">
        <f t="shared" si="6"/>
        <v>-177.77777777777777</v>
      </c>
    </row>
    <row r="305" spans="1:4" s="2" customFormat="1" ht="17.25" customHeight="1">
      <c r="A305" s="119" t="s">
        <v>392</v>
      </c>
      <c r="B305" s="68">
        <f>SUM(B306:B307)</f>
        <v>200</v>
      </c>
      <c r="C305" s="68">
        <f>SUM(C306:C307)</f>
        <v>57</v>
      </c>
      <c r="D305" s="120">
        <f t="shared" si="6"/>
        <v>-250.8771929824561</v>
      </c>
    </row>
    <row r="306" spans="1:244" s="2" customFormat="1" ht="17.25" customHeight="1" hidden="1">
      <c r="A306" s="119" t="s">
        <v>393</v>
      </c>
      <c r="B306" s="68"/>
      <c r="C306" s="68"/>
      <c r="D306" s="120">
        <f t="shared" si="6"/>
        <v>0</v>
      </c>
      <c r="IF306" s="1"/>
      <c r="IG306" s="1"/>
      <c r="IH306" s="1"/>
      <c r="II306" s="1"/>
      <c r="IJ306" s="1"/>
    </row>
    <row r="307" spans="1:4" s="2" customFormat="1" ht="17.25" customHeight="1">
      <c r="A307" s="119" t="s">
        <v>394</v>
      </c>
      <c r="B307" s="68">
        <v>200</v>
      </c>
      <c r="C307" s="68">
        <v>57</v>
      </c>
      <c r="D307" s="120">
        <f t="shared" si="6"/>
        <v>-250.8771929824561</v>
      </c>
    </row>
    <row r="308" spans="1:4" s="2" customFormat="1" ht="17.25" customHeight="1">
      <c r="A308" s="119" t="s">
        <v>395</v>
      </c>
      <c r="B308" s="68">
        <f>SUM(B309:B311)</f>
        <v>50</v>
      </c>
      <c r="C308" s="68">
        <f>SUM(C309:C311)</f>
        <v>0</v>
      </c>
      <c r="D308" s="120">
        <f t="shared" si="6"/>
        <v>0</v>
      </c>
    </row>
    <row r="309" spans="1:4" s="2" customFormat="1" ht="17.25" customHeight="1" hidden="1">
      <c r="A309" s="119" t="s">
        <v>396</v>
      </c>
      <c r="B309" s="68"/>
      <c r="C309" s="68"/>
      <c r="D309" s="120">
        <f t="shared" si="6"/>
        <v>0</v>
      </c>
    </row>
    <row r="310" spans="1:4" s="2" customFormat="1" ht="17.25" customHeight="1">
      <c r="A310" s="119" t="s">
        <v>397</v>
      </c>
      <c r="B310" s="68">
        <v>50</v>
      </c>
      <c r="C310" s="68"/>
      <c r="D310" s="120">
        <f t="shared" si="6"/>
        <v>0</v>
      </c>
    </row>
    <row r="311" spans="1:4" s="2" customFormat="1" ht="17.25" customHeight="1" hidden="1">
      <c r="A311" s="119" t="s">
        <v>398</v>
      </c>
      <c r="B311" s="68"/>
      <c r="C311" s="68"/>
      <c r="D311" s="120">
        <f t="shared" si="6"/>
        <v>0</v>
      </c>
    </row>
    <row r="312" spans="1:4" s="2" customFormat="1" ht="17.25" customHeight="1">
      <c r="A312" s="119" t="s">
        <v>399</v>
      </c>
      <c r="B312" s="68">
        <f>SUM(B313:B313)</f>
        <v>100</v>
      </c>
      <c r="C312" s="68">
        <f>SUM(C313:C313)</f>
        <v>65</v>
      </c>
      <c r="D312" s="120">
        <f t="shared" si="6"/>
        <v>-53.84615384615385</v>
      </c>
    </row>
    <row r="313" spans="1:4" s="2" customFormat="1" ht="17.25" customHeight="1">
      <c r="A313" s="119" t="s">
        <v>400</v>
      </c>
      <c r="B313" s="68">
        <v>100</v>
      </c>
      <c r="C313" s="68">
        <v>65</v>
      </c>
      <c r="D313" s="120">
        <f t="shared" si="6"/>
        <v>-53.84615384615385</v>
      </c>
    </row>
    <row r="314" spans="1:4" s="2" customFormat="1" ht="17.25" customHeight="1" hidden="1">
      <c r="A314" s="119" t="s">
        <v>401</v>
      </c>
      <c r="B314" s="68">
        <f>SUM(B315:B316)</f>
        <v>0</v>
      </c>
      <c r="C314" s="68"/>
      <c r="D314" s="120">
        <f t="shared" si="6"/>
        <v>0</v>
      </c>
    </row>
    <row r="315" spans="1:4" s="2" customFormat="1" ht="17.25" customHeight="1" hidden="1">
      <c r="A315" s="119" t="s">
        <v>402</v>
      </c>
      <c r="B315" s="68"/>
      <c r="C315" s="68"/>
      <c r="D315" s="120">
        <f t="shared" si="6"/>
        <v>0</v>
      </c>
    </row>
    <row r="316" spans="1:4" s="2" customFormat="1" ht="17.25" customHeight="1" hidden="1">
      <c r="A316" s="119" t="s">
        <v>403</v>
      </c>
      <c r="B316" s="68"/>
      <c r="C316" s="68"/>
      <c r="D316" s="120">
        <f t="shared" si="6"/>
        <v>0</v>
      </c>
    </row>
    <row r="317" spans="1:4" s="2" customFormat="1" ht="17.25" customHeight="1" hidden="1">
      <c r="A317" s="119" t="s">
        <v>404</v>
      </c>
      <c r="B317" s="68">
        <f>SUM(B318:B319)</f>
        <v>0</v>
      </c>
      <c r="C317" s="68">
        <f>SUM(C318:C319)</f>
        <v>0</v>
      </c>
      <c r="D317" s="120">
        <f t="shared" si="6"/>
        <v>0</v>
      </c>
    </row>
    <row r="318" spans="1:4" s="2" customFormat="1" ht="17.25" customHeight="1" hidden="1">
      <c r="A318" s="119" t="s">
        <v>405</v>
      </c>
      <c r="B318" s="68"/>
      <c r="C318" s="68"/>
      <c r="D318" s="120">
        <f t="shared" si="6"/>
        <v>0</v>
      </c>
    </row>
    <row r="319" spans="1:4" s="2" customFormat="1" ht="17.25" customHeight="1" hidden="1">
      <c r="A319" s="119" t="s">
        <v>406</v>
      </c>
      <c r="B319" s="68"/>
      <c r="C319" s="68"/>
      <c r="D319" s="120">
        <f t="shared" si="6"/>
        <v>0</v>
      </c>
    </row>
    <row r="320" spans="1:4" s="2" customFormat="1" ht="17.25" customHeight="1" hidden="1">
      <c r="A320" s="119" t="s">
        <v>407</v>
      </c>
      <c r="B320" s="68">
        <f>SUM(B321)</f>
        <v>0</v>
      </c>
      <c r="C320" s="68"/>
      <c r="D320" s="120">
        <f t="shared" si="6"/>
        <v>0</v>
      </c>
    </row>
    <row r="321" spans="1:4" s="2" customFormat="1" ht="17.25" customHeight="1" hidden="1">
      <c r="A321" s="119" t="s">
        <v>408</v>
      </c>
      <c r="B321" s="68"/>
      <c r="C321" s="68"/>
      <c r="D321" s="120">
        <f t="shared" si="6"/>
        <v>0</v>
      </c>
    </row>
    <row r="322" spans="1:4" s="2" customFormat="1" ht="17.25" customHeight="1">
      <c r="A322" s="119" t="s">
        <v>409</v>
      </c>
      <c r="B322" s="68">
        <f>SUM(B323)</f>
        <v>200</v>
      </c>
      <c r="C322" s="68">
        <f>SUM(C323)</f>
        <v>442</v>
      </c>
      <c r="D322" s="120">
        <f t="shared" si="6"/>
        <v>54.75113122171946</v>
      </c>
    </row>
    <row r="323" spans="1:4" s="2" customFormat="1" ht="17.25" customHeight="1">
      <c r="A323" s="119" t="s">
        <v>410</v>
      </c>
      <c r="B323" s="68">
        <v>200</v>
      </c>
      <c r="C323" s="68">
        <v>442</v>
      </c>
      <c r="D323" s="120">
        <f t="shared" si="6"/>
        <v>54.75113122171946</v>
      </c>
    </row>
    <row r="324" spans="1:4" s="2" customFormat="1" ht="17.25" customHeight="1">
      <c r="A324" s="119" t="s">
        <v>411</v>
      </c>
      <c r="B324" s="68">
        <f>SUM(B325,B329,B333,B336,B345,B347,B351,B356,B362,B366,B369,B360)</f>
        <v>2200</v>
      </c>
      <c r="C324" s="68">
        <f>SUM(C325,C329,C333,C336,C345,C347,C351,C356,C362,C366,C369,C360)</f>
        <v>2553</v>
      </c>
      <c r="D324" s="120">
        <f t="shared" si="6"/>
        <v>13.82687034860948</v>
      </c>
    </row>
    <row r="325" spans="1:4" s="2" customFormat="1" ht="17.25" customHeight="1">
      <c r="A325" s="119" t="s">
        <v>412</v>
      </c>
      <c r="B325" s="68">
        <f>SUM(B326:B328)</f>
        <v>100</v>
      </c>
      <c r="C325" s="68">
        <f>SUM(C326:C328)</f>
        <v>83</v>
      </c>
      <c r="D325" s="120">
        <f t="shared" si="6"/>
        <v>-20.481927710843372</v>
      </c>
    </row>
    <row r="326" spans="1:4" s="2" customFormat="1" ht="17.25" customHeight="1">
      <c r="A326" s="119" t="s">
        <v>142</v>
      </c>
      <c r="B326" s="68">
        <v>50</v>
      </c>
      <c r="C326" s="68">
        <v>71</v>
      </c>
      <c r="D326" s="120">
        <f aca="true" t="shared" si="7" ref="D326:D389">IF(C326=0,0,(C326-B326)/C326*100)</f>
        <v>29.577464788732392</v>
      </c>
    </row>
    <row r="327" spans="1:4" s="2" customFormat="1" ht="17.25" customHeight="1">
      <c r="A327" s="119" t="s">
        <v>143</v>
      </c>
      <c r="B327" s="68"/>
      <c r="C327" s="68">
        <v>12</v>
      </c>
      <c r="D327" s="120">
        <f t="shared" si="7"/>
        <v>100</v>
      </c>
    </row>
    <row r="328" spans="1:4" s="2" customFormat="1" ht="17.25" customHeight="1">
      <c r="A328" s="119" t="s">
        <v>413</v>
      </c>
      <c r="B328" s="68">
        <v>50</v>
      </c>
      <c r="C328" s="68"/>
      <c r="D328" s="120">
        <f t="shared" si="7"/>
        <v>0</v>
      </c>
    </row>
    <row r="329" spans="1:4" s="2" customFormat="1" ht="17.25" customHeight="1" hidden="1">
      <c r="A329" s="119" t="s">
        <v>414</v>
      </c>
      <c r="B329" s="68">
        <f>SUM(B330:B332)</f>
        <v>0</v>
      </c>
      <c r="C329" s="68"/>
      <c r="D329" s="120">
        <f t="shared" si="7"/>
        <v>0</v>
      </c>
    </row>
    <row r="330" spans="1:4" s="2" customFormat="1" ht="17.25" customHeight="1" hidden="1">
      <c r="A330" s="119" t="s">
        <v>415</v>
      </c>
      <c r="B330" s="68"/>
      <c r="C330" s="68"/>
      <c r="D330" s="120">
        <f t="shared" si="7"/>
        <v>0</v>
      </c>
    </row>
    <row r="331" spans="1:4" s="2" customFormat="1" ht="17.25" customHeight="1" hidden="1">
      <c r="A331" s="119" t="s">
        <v>416</v>
      </c>
      <c r="B331" s="68"/>
      <c r="C331" s="68"/>
      <c r="D331" s="120">
        <f t="shared" si="7"/>
        <v>0</v>
      </c>
    </row>
    <row r="332" spans="1:4" s="2" customFormat="1" ht="17.25" customHeight="1" hidden="1">
      <c r="A332" s="119" t="s">
        <v>417</v>
      </c>
      <c r="B332" s="68"/>
      <c r="C332" s="68"/>
      <c r="D332" s="120">
        <f t="shared" si="7"/>
        <v>0</v>
      </c>
    </row>
    <row r="333" spans="1:4" s="2" customFormat="1" ht="17.25" customHeight="1">
      <c r="A333" s="119" t="s">
        <v>418</v>
      </c>
      <c r="B333" s="68">
        <f>SUM(B334:B335)</f>
        <v>800</v>
      </c>
      <c r="C333" s="68">
        <f>SUM(C334:C335)</f>
        <v>584</v>
      </c>
      <c r="D333" s="120">
        <f t="shared" si="7"/>
        <v>-36.986301369863014</v>
      </c>
    </row>
    <row r="334" spans="1:4" s="2" customFormat="1" ht="17.25" customHeight="1" hidden="1">
      <c r="A334" s="119" t="s">
        <v>419</v>
      </c>
      <c r="B334" s="68"/>
      <c r="C334" s="68"/>
      <c r="D334" s="120">
        <f t="shared" si="7"/>
        <v>0</v>
      </c>
    </row>
    <row r="335" spans="1:4" s="2" customFormat="1" ht="17.25" customHeight="1">
      <c r="A335" s="119" t="s">
        <v>420</v>
      </c>
      <c r="B335" s="68">
        <v>800</v>
      </c>
      <c r="C335" s="68">
        <v>584</v>
      </c>
      <c r="D335" s="120">
        <f t="shared" si="7"/>
        <v>-36.986301369863014</v>
      </c>
    </row>
    <row r="336" spans="1:4" s="2" customFormat="1" ht="17.25" customHeight="1" hidden="1">
      <c r="A336" s="119" t="s">
        <v>421</v>
      </c>
      <c r="B336" s="68">
        <f>SUM(B337:B344)</f>
        <v>0</v>
      </c>
      <c r="C336" s="68"/>
      <c r="D336" s="120">
        <f t="shared" si="7"/>
        <v>0</v>
      </c>
    </row>
    <row r="337" spans="1:4" s="2" customFormat="1" ht="17.25" customHeight="1" hidden="1">
      <c r="A337" s="119" t="s">
        <v>422</v>
      </c>
      <c r="B337" s="68"/>
      <c r="C337" s="68"/>
      <c r="D337" s="120">
        <f t="shared" si="7"/>
        <v>0</v>
      </c>
    </row>
    <row r="338" spans="1:4" s="2" customFormat="1" ht="18" customHeight="1" hidden="1">
      <c r="A338" s="119" t="s">
        <v>423</v>
      </c>
      <c r="B338" s="68"/>
      <c r="C338" s="68"/>
      <c r="D338" s="120">
        <f t="shared" si="7"/>
        <v>0</v>
      </c>
    </row>
    <row r="339" spans="1:4" s="2" customFormat="1" ht="17.25" customHeight="1" hidden="1">
      <c r="A339" s="119" t="s">
        <v>424</v>
      </c>
      <c r="B339" s="68"/>
      <c r="C339" s="68"/>
      <c r="D339" s="120">
        <f t="shared" si="7"/>
        <v>0</v>
      </c>
    </row>
    <row r="340" spans="1:4" s="2" customFormat="1" ht="17.25" customHeight="1" hidden="1">
      <c r="A340" s="119" t="s">
        <v>425</v>
      </c>
      <c r="B340" s="68"/>
      <c r="C340" s="68"/>
      <c r="D340" s="120">
        <f t="shared" si="7"/>
        <v>0</v>
      </c>
    </row>
    <row r="341" spans="1:4" s="2" customFormat="1" ht="17.25" customHeight="1" hidden="1">
      <c r="A341" s="119" t="s">
        <v>426</v>
      </c>
      <c r="B341" s="68"/>
      <c r="C341" s="68"/>
      <c r="D341" s="120">
        <f t="shared" si="7"/>
        <v>0</v>
      </c>
    </row>
    <row r="342" spans="1:4" s="2" customFormat="1" ht="17.25" customHeight="1" hidden="1">
      <c r="A342" s="119" t="s">
        <v>427</v>
      </c>
      <c r="B342" s="68"/>
      <c r="C342" s="68"/>
      <c r="D342" s="120">
        <f t="shared" si="7"/>
        <v>0</v>
      </c>
    </row>
    <row r="343" spans="1:4" s="2" customFormat="1" ht="17.25" customHeight="1" hidden="1">
      <c r="A343" s="119" t="s">
        <v>428</v>
      </c>
      <c r="B343" s="68"/>
      <c r="C343" s="68"/>
      <c r="D343" s="120">
        <f t="shared" si="7"/>
        <v>0</v>
      </c>
    </row>
    <row r="344" spans="1:4" s="2" customFormat="1" ht="17.25" customHeight="1" hidden="1">
      <c r="A344" s="119" t="s">
        <v>429</v>
      </c>
      <c r="B344" s="68"/>
      <c r="C344" s="68"/>
      <c r="D344" s="120">
        <f t="shared" si="7"/>
        <v>0</v>
      </c>
    </row>
    <row r="345" spans="1:4" s="2" customFormat="1" ht="17.25" customHeight="1" hidden="1">
      <c r="A345" s="119" t="s">
        <v>430</v>
      </c>
      <c r="B345" s="68">
        <f>SUM(B346:B346)</f>
        <v>0</v>
      </c>
      <c r="C345" s="68"/>
      <c r="D345" s="120">
        <f t="shared" si="7"/>
        <v>0</v>
      </c>
    </row>
    <row r="346" spans="1:4" s="2" customFormat="1" ht="17.25" customHeight="1" hidden="1">
      <c r="A346" s="119" t="s">
        <v>431</v>
      </c>
      <c r="B346" s="68"/>
      <c r="C346" s="68"/>
      <c r="D346" s="120">
        <f t="shared" si="7"/>
        <v>0</v>
      </c>
    </row>
    <row r="347" spans="1:4" s="2" customFormat="1" ht="17.25" customHeight="1">
      <c r="A347" s="119" t="s">
        <v>432</v>
      </c>
      <c r="B347" s="68">
        <f>SUM(B348:B350)</f>
        <v>300</v>
      </c>
      <c r="C347" s="68">
        <f>SUM(C348:C350)</f>
        <v>17</v>
      </c>
      <c r="D347" s="120">
        <f t="shared" si="7"/>
        <v>-1664.7058823529412</v>
      </c>
    </row>
    <row r="348" spans="1:4" s="2" customFormat="1" ht="17.25" customHeight="1">
      <c r="A348" s="119" t="s">
        <v>433</v>
      </c>
      <c r="B348" s="68">
        <v>200</v>
      </c>
      <c r="C348" s="68"/>
      <c r="D348" s="120">
        <f t="shared" si="7"/>
        <v>0</v>
      </c>
    </row>
    <row r="349" spans="1:4" s="2" customFormat="1" ht="17.25" customHeight="1" hidden="1">
      <c r="A349" s="119" t="s">
        <v>434</v>
      </c>
      <c r="B349" s="68"/>
      <c r="C349" s="68"/>
      <c r="D349" s="120">
        <f t="shared" si="7"/>
        <v>0</v>
      </c>
    </row>
    <row r="350" spans="1:4" s="2" customFormat="1" ht="17.25" customHeight="1">
      <c r="A350" s="119" t="s">
        <v>435</v>
      </c>
      <c r="B350" s="68">
        <v>100</v>
      </c>
      <c r="C350" s="68">
        <v>17</v>
      </c>
      <c r="D350" s="120">
        <f t="shared" si="7"/>
        <v>-488.2352941176471</v>
      </c>
    </row>
    <row r="351" spans="1:4" s="2" customFormat="1" ht="17.25" customHeight="1" hidden="1">
      <c r="A351" s="119" t="s">
        <v>436</v>
      </c>
      <c r="B351" s="68">
        <f>SUM(B352:B355)</f>
        <v>0</v>
      </c>
      <c r="C351" s="68"/>
      <c r="D351" s="120">
        <f t="shared" si="7"/>
        <v>0</v>
      </c>
    </row>
    <row r="352" spans="1:4" s="2" customFormat="1" ht="17.25" customHeight="1" hidden="1">
      <c r="A352" s="119" t="s">
        <v>437</v>
      </c>
      <c r="B352" s="68"/>
      <c r="C352" s="68"/>
      <c r="D352" s="120">
        <f t="shared" si="7"/>
        <v>0</v>
      </c>
    </row>
    <row r="353" spans="1:4" s="2" customFormat="1" ht="17.25" customHeight="1" hidden="1">
      <c r="A353" s="119" t="s">
        <v>438</v>
      </c>
      <c r="B353" s="68"/>
      <c r="C353" s="68"/>
      <c r="D353" s="120">
        <f t="shared" si="7"/>
        <v>0</v>
      </c>
    </row>
    <row r="354" spans="1:4" s="2" customFormat="1" ht="17.25" customHeight="1" hidden="1">
      <c r="A354" s="119" t="s">
        <v>439</v>
      </c>
      <c r="B354" s="68"/>
      <c r="C354" s="68"/>
      <c r="D354" s="120">
        <f t="shared" si="7"/>
        <v>0</v>
      </c>
    </row>
    <row r="355" spans="1:4" s="2" customFormat="1" ht="17.25" customHeight="1" hidden="1">
      <c r="A355" s="119" t="s">
        <v>440</v>
      </c>
      <c r="B355" s="68"/>
      <c r="C355" s="68"/>
      <c r="D355" s="120">
        <f t="shared" si="7"/>
        <v>0</v>
      </c>
    </row>
    <row r="356" spans="1:4" s="2" customFormat="1" ht="17.25" customHeight="1" hidden="1">
      <c r="A356" s="119" t="s">
        <v>441</v>
      </c>
      <c r="B356" s="68">
        <f>SUM(B357:B359)</f>
        <v>0</v>
      </c>
      <c r="C356" s="68"/>
      <c r="D356" s="120">
        <f t="shared" si="7"/>
        <v>0</v>
      </c>
    </row>
    <row r="357" spans="1:4" s="2" customFormat="1" ht="17.25" customHeight="1" hidden="1">
      <c r="A357" s="119" t="s">
        <v>442</v>
      </c>
      <c r="B357" s="68"/>
      <c r="C357" s="68"/>
      <c r="D357" s="120">
        <f t="shared" si="7"/>
        <v>0</v>
      </c>
    </row>
    <row r="358" spans="1:4" s="2" customFormat="1" ht="17.25" customHeight="1" hidden="1">
      <c r="A358" s="119" t="s">
        <v>443</v>
      </c>
      <c r="B358" s="68"/>
      <c r="C358" s="68"/>
      <c r="D358" s="120">
        <f t="shared" si="7"/>
        <v>0</v>
      </c>
    </row>
    <row r="359" spans="1:4" s="2" customFormat="1" ht="17.25" customHeight="1" hidden="1">
      <c r="A359" s="119" t="s">
        <v>444</v>
      </c>
      <c r="B359" s="68"/>
      <c r="C359" s="68"/>
      <c r="D359" s="120">
        <f t="shared" si="7"/>
        <v>0</v>
      </c>
    </row>
    <row r="360" spans="1:4" s="2" customFormat="1" ht="17.25" customHeight="1" hidden="1">
      <c r="A360" s="119" t="s">
        <v>445</v>
      </c>
      <c r="B360" s="68">
        <f>SUM(B361)</f>
        <v>0</v>
      </c>
      <c r="C360" s="68"/>
      <c r="D360" s="120">
        <f t="shared" si="7"/>
        <v>0</v>
      </c>
    </row>
    <row r="361" spans="1:4" s="2" customFormat="1" ht="17.25" customHeight="1" hidden="1">
      <c r="A361" s="119" t="s">
        <v>446</v>
      </c>
      <c r="B361" s="68"/>
      <c r="C361" s="68"/>
      <c r="D361" s="120">
        <f t="shared" si="7"/>
        <v>0</v>
      </c>
    </row>
    <row r="362" spans="1:4" s="2" customFormat="1" ht="17.25" customHeight="1" hidden="1">
      <c r="A362" s="119" t="s">
        <v>447</v>
      </c>
      <c r="B362" s="68">
        <f>SUM(B363:B365)</f>
        <v>0</v>
      </c>
      <c r="C362" s="68"/>
      <c r="D362" s="120">
        <f t="shared" si="7"/>
        <v>0</v>
      </c>
    </row>
    <row r="363" spans="1:4" s="2" customFormat="1" ht="17.25" customHeight="1" hidden="1">
      <c r="A363" s="119" t="s">
        <v>448</v>
      </c>
      <c r="B363" s="68"/>
      <c r="C363" s="68"/>
      <c r="D363" s="120">
        <f t="shared" si="7"/>
        <v>0</v>
      </c>
    </row>
    <row r="364" spans="1:4" s="2" customFormat="1" ht="17.25" customHeight="1" hidden="1">
      <c r="A364" s="119" t="s">
        <v>449</v>
      </c>
      <c r="B364" s="68"/>
      <c r="C364" s="68"/>
      <c r="D364" s="120">
        <f t="shared" si="7"/>
        <v>0</v>
      </c>
    </row>
    <row r="365" spans="1:4" s="2" customFormat="1" ht="17.25" customHeight="1" hidden="1">
      <c r="A365" s="119" t="s">
        <v>450</v>
      </c>
      <c r="B365" s="68"/>
      <c r="C365" s="68"/>
      <c r="D365" s="120">
        <f t="shared" si="7"/>
        <v>0</v>
      </c>
    </row>
    <row r="366" spans="1:4" s="2" customFormat="1" ht="17.25" customHeight="1" hidden="1">
      <c r="A366" s="119" t="s">
        <v>451</v>
      </c>
      <c r="B366" s="68">
        <f>SUM(B367:B368)</f>
        <v>0</v>
      </c>
      <c r="C366" s="68"/>
      <c r="D366" s="120">
        <f t="shared" si="7"/>
        <v>0</v>
      </c>
    </row>
    <row r="367" spans="1:4" s="2" customFormat="1" ht="17.25" customHeight="1" hidden="1">
      <c r="A367" s="119" t="s">
        <v>452</v>
      </c>
      <c r="B367" s="68"/>
      <c r="C367" s="68"/>
      <c r="D367" s="120">
        <f t="shared" si="7"/>
        <v>0</v>
      </c>
    </row>
    <row r="368" spans="1:4" s="2" customFormat="1" ht="17.25" customHeight="1" hidden="1">
      <c r="A368" s="119" t="s">
        <v>453</v>
      </c>
      <c r="B368" s="68"/>
      <c r="C368" s="68"/>
      <c r="D368" s="120">
        <f t="shared" si="7"/>
        <v>0</v>
      </c>
    </row>
    <row r="369" spans="1:4" s="2" customFormat="1" ht="17.25" customHeight="1">
      <c r="A369" s="119" t="s">
        <v>454</v>
      </c>
      <c r="B369" s="68">
        <f>SUM(B370)</f>
        <v>1000</v>
      </c>
      <c r="C369" s="68">
        <f>SUM(C370)</f>
        <v>1869</v>
      </c>
      <c r="D369" s="120">
        <f t="shared" si="7"/>
        <v>46.49545211342964</v>
      </c>
    </row>
    <row r="370" spans="1:4" s="2" customFormat="1" ht="17.25" customHeight="1">
      <c r="A370" s="119" t="s">
        <v>454</v>
      </c>
      <c r="B370" s="68">
        <v>1000</v>
      </c>
      <c r="C370" s="68">
        <v>1869</v>
      </c>
      <c r="D370" s="120">
        <f t="shared" si="7"/>
        <v>46.49545211342964</v>
      </c>
    </row>
    <row r="371" spans="1:4" s="2" customFormat="1" ht="17.25" customHeight="1">
      <c r="A371" s="119" t="s">
        <v>455</v>
      </c>
      <c r="B371" s="68">
        <f>SUM(B372,B379,B384,B386,B387,B391,B392,B394,B377)</f>
        <v>300</v>
      </c>
      <c r="C371" s="68">
        <f>SUM(C372,C379,C384,C386,C387,C391,C392,C394,C377)</f>
        <v>68</v>
      </c>
      <c r="D371" s="120">
        <f t="shared" si="7"/>
        <v>-341.1764705882353</v>
      </c>
    </row>
    <row r="372" spans="1:4" s="2" customFormat="1" ht="17.25" customHeight="1">
      <c r="A372" s="119" t="s">
        <v>456</v>
      </c>
      <c r="B372" s="68">
        <f>SUM(B373:B376)</f>
        <v>200</v>
      </c>
      <c r="C372" s="68">
        <f>SUM(C373:C376)</f>
        <v>68</v>
      </c>
      <c r="D372" s="120">
        <f t="shared" si="7"/>
        <v>-194.11764705882354</v>
      </c>
    </row>
    <row r="373" spans="1:4" s="2" customFormat="1" ht="17.25" customHeight="1">
      <c r="A373" s="119" t="s">
        <v>142</v>
      </c>
      <c r="B373" s="68">
        <v>180</v>
      </c>
      <c r="C373" s="68">
        <v>55</v>
      </c>
      <c r="D373" s="120">
        <f t="shared" si="7"/>
        <v>-227.27272727272728</v>
      </c>
    </row>
    <row r="374" spans="1:4" s="2" customFormat="1" ht="17.25" customHeight="1">
      <c r="A374" s="119" t="s">
        <v>143</v>
      </c>
      <c r="B374" s="68">
        <v>20</v>
      </c>
      <c r="C374" s="68">
        <v>13</v>
      </c>
      <c r="D374" s="120">
        <f t="shared" si="7"/>
        <v>-53.84615384615385</v>
      </c>
    </row>
    <row r="375" spans="1:4" s="2" customFormat="1" ht="17.25" customHeight="1" hidden="1">
      <c r="A375" s="119" t="s">
        <v>457</v>
      </c>
      <c r="B375" s="68"/>
      <c r="C375" s="68"/>
      <c r="D375" s="120">
        <f t="shared" si="7"/>
        <v>0</v>
      </c>
    </row>
    <row r="376" spans="1:4" s="2" customFormat="1" ht="17.25" customHeight="1" hidden="1">
      <c r="A376" s="119" t="s">
        <v>458</v>
      </c>
      <c r="B376" s="68"/>
      <c r="C376" s="68"/>
      <c r="D376" s="120">
        <f t="shared" si="7"/>
        <v>0</v>
      </c>
    </row>
    <row r="377" spans="1:4" s="2" customFormat="1" ht="17.25" customHeight="1">
      <c r="A377" s="119" t="s">
        <v>459</v>
      </c>
      <c r="B377" s="68">
        <f>SUM(B378)</f>
        <v>50</v>
      </c>
      <c r="C377" s="68">
        <f>SUM(C378)</f>
        <v>0</v>
      </c>
      <c r="D377" s="120">
        <f t="shared" si="7"/>
        <v>0</v>
      </c>
    </row>
    <row r="378" spans="1:4" s="2" customFormat="1" ht="17.25" customHeight="1">
      <c r="A378" s="119" t="s">
        <v>460</v>
      </c>
      <c r="B378" s="68">
        <v>50</v>
      </c>
      <c r="C378" s="68"/>
      <c r="D378" s="120">
        <f t="shared" si="7"/>
        <v>0</v>
      </c>
    </row>
    <row r="379" spans="1:4" s="2" customFormat="1" ht="17.25" customHeight="1" hidden="1">
      <c r="A379" s="119" t="s">
        <v>461</v>
      </c>
      <c r="B379" s="68"/>
      <c r="C379" s="68"/>
      <c r="D379" s="120">
        <f t="shared" si="7"/>
        <v>0</v>
      </c>
    </row>
    <row r="380" spans="1:4" s="2" customFormat="1" ht="17.25" customHeight="1" hidden="1">
      <c r="A380" s="119" t="s">
        <v>462</v>
      </c>
      <c r="B380" s="68"/>
      <c r="C380" s="68"/>
      <c r="D380" s="120">
        <f t="shared" si="7"/>
        <v>0</v>
      </c>
    </row>
    <row r="381" spans="1:4" s="2" customFormat="1" ht="17.25" customHeight="1" hidden="1">
      <c r="A381" s="119" t="s">
        <v>463</v>
      </c>
      <c r="B381" s="68"/>
      <c r="C381" s="68"/>
      <c r="D381" s="120">
        <f t="shared" si="7"/>
        <v>0</v>
      </c>
    </row>
    <row r="382" spans="1:4" s="2" customFormat="1" ht="17.25" customHeight="1" hidden="1">
      <c r="A382" s="119" t="s">
        <v>464</v>
      </c>
      <c r="B382" s="68"/>
      <c r="C382" s="68"/>
      <c r="D382" s="120">
        <f t="shared" si="7"/>
        <v>0</v>
      </c>
    </row>
    <row r="383" spans="1:4" s="2" customFormat="1" ht="17.25" customHeight="1" hidden="1">
      <c r="A383" s="119" t="s">
        <v>465</v>
      </c>
      <c r="B383" s="68"/>
      <c r="C383" s="68"/>
      <c r="D383" s="120">
        <f t="shared" si="7"/>
        <v>0</v>
      </c>
    </row>
    <row r="384" spans="1:4" s="2" customFormat="1" ht="17.25" customHeight="1" hidden="1">
      <c r="A384" s="119" t="s">
        <v>466</v>
      </c>
      <c r="B384" s="68"/>
      <c r="C384" s="68"/>
      <c r="D384" s="120">
        <f t="shared" si="7"/>
        <v>0</v>
      </c>
    </row>
    <row r="385" spans="1:4" s="2" customFormat="1" ht="17.25" customHeight="1" hidden="1">
      <c r="A385" s="119" t="s">
        <v>467</v>
      </c>
      <c r="B385" s="68"/>
      <c r="C385" s="68"/>
      <c r="D385" s="120">
        <f t="shared" si="7"/>
        <v>0</v>
      </c>
    </row>
    <row r="386" spans="1:4" s="2" customFormat="1" ht="17.25" customHeight="1" hidden="1">
      <c r="A386" s="119" t="s">
        <v>468</v>
      </c>
      <c r="B386" s="68"/>
      <c r="C386" s="68"/>
      <c r="D386" s="120">
        <f t="shared" si="7"/>
        <v>0</v>
      </c>
    </row>
    <row r="387" spans="1:4" s="2" customFormat="1" ht="17.25" customHeight="1" hidden="1">
      <c r="A387" s="119" t="s">
        <v>469</v>
      </c>
      <c r="B387" s="68"/>
      <c r="C387" s="68"/>
      <c r="D387" s="120">
        <f t="shared" si="7"/>
        <v>0</v>
      </c>
    </row>
    <row r="388" spans="1:4" s="2" customFormat="1" ht="17.25" customHeight="1" hidden="1">
      <c r="A388" s="119" t="s">
        <v>470</v>
      </c>
      <c r="B388" s="68"/>
      <c r="C388" s="68"/>
      <c r="D388" s="120">
        <f t="shared" si="7"/>
        <v>0</v>
      </c>
    </row>
    <row r="389" spans="1:4" s="2" customFormat="1" ht="17.25" customHeight="1" hidden="1">
      <c r="A389" s="119" t="s">
        <v>471</v>
      </c>
      <c r="B389" s="68"/>
      <c r="C389" s="68"/>
      <c r="D389" s="120">
        <f t="shared" si="7"/>
        <v>0</v>
      </c>
    </row>
    <row r="390" spans="1:4" s="2" customFormat="1" ht="17.25" customHeight="1" hidden="1">
      <c r="A390" s="119" t="s">
        <v>472</v>
      </c>
      <c r="B390" s="68"/>
      <c r="C390" s="68"/>
      <c r="D390" s="120">
        <f aca="true" t="shared" si="8" ref="D390:D453">IF(C390=0,0,(C390-B390)/C390*100)</f>
        <v>0</v>
      </c>
    </row>
    <row r="391" spans="1:4" s="2" customFormat="1" ht="17.25" customHeight="1" hidden="1">
      <c r="A391" s="119" t="s">
        <v>473</v>
      </c>
      <c r="B391" s="68"/>
      <c r="C391" s="68"/>
      <c r="D391" s="120">
        <f t="shared" si="8"/>
        <v>0</v>
      </c>
    </row>
    <row r="392" spans="1:4" s="2" customFormat="1" ht="17.25" customHeight="1" hidden="1">
      <c r="A392" s="119" t="s">
        <v>474</v>
      </c>
      <c r="B392" s="68"/>
      <c r="C392" s="68"/>
      <c r="D392" s="120">
        <f t="shared" si="8"/>
        <v>0</v>
      </c>
    </row>
    <row r="393" spans="1:4" s="2" customFormat="1" ht="17.25" customHeight="1" hidden="1">
      <c r="A393" s="119" t="s">
        <v>475</v>
      </c>
      <c r="B393" s="68"/>
      <c r="C393" s="68"/>
      <c r="D393" s="120">
        <f t="shared" si="8"/>
        <v>0</v>
      </c>
    </row>
    <row r="394" spans="1:4" s="2" customFormat="1" ht="17.25" customHeight="1">
      <c r="A394" s="119" t="s">
        <v>476</v>
      </c>
      <c r="B394" s="68">
        <v>50</v>
      </c>
      <c r="C394" s="68"/>
      <c r="D394" s="120">
        <f t="shared" si="8"/>
        <v>0</v>
      </c>
    </row>
    <row r="395" spans="1:4" s="2" customFormat="1" ht="17.25" customHeight="1">
      <c r="A395" s="119" t="s">
        <v>477</v>
      </c>
      <c r="B395" s="68">
        <f>SUM(B396,B402:B403,B406,B409)</f>
        <v>600</v>
      </c>
      <c r="C395" s="68">
        <f>SUM(C396,C402:C403,C406,C409)</f>
        <v>362</v>
      </c>
      <c r="D395" s="120">
        <f t="shared" si="8"/>
        <v>-65.74585635359117</v>
      </c>
    </row>
    <row r="396" spans="1:4" s="2" customFormat="1" ht="17.25" customHeight="1">
      <c r="A396" s="119" t="s">
        <v>478</v>
      </c>
      <c r="B396" s="68">
        <f>SUM(B397:B401)</f>
        <v>500</v>
      </c>
      <c r="C396" s="68">
        <f>SUM(C397:C401)</f>
        <v>316</v>
      </c>
      <c r="D396" s="120">
        <f t="shared" si="8"/>
        <v>-58.22784810126582</v>
      </c>
    </row>
    <row r="397" spans="1:4" s="2" customFormat="1" ht="17.25" customHeight="1">
      <c r="A397" s="119" t="s">
        <v>479</v>
      </c>
      <c r="B397" s="68">
        <v>450</v>
      </c>
      <c r="C397" s="68">
        <v>275</v>
      </c>
      <c r="D397" s="120">
        <f t="shared" si="8"/>
        <v>-63.63636363636363</v>
      </c>
    </row>
    <row r="398" spans="1:4" s="2" customFormat="1" ht="17.25" customHeight="1">
      <c r="A398" s="119" t="s">
        <v>480</v>
      </c>
      <c r="B398" s="68">
        <v>50</v>
      </c>
      <c r="C398" s="68">
        <v>41</v>
      </c>
      <c r="D398" s="120">
        <f t="shared" si="8"/>
        <v>-21.951219512195124</v>
      </c>
    </row>
    <row r="399" spans="1:4" s="2" customFormat="1" ht="17.25" customHeight="1" hidden="1">
      <c r="A399" s="119" t="s">
        <v>481</v>
      </c>
      <c r="B399" s="68"/>
      <c r="C399" s="68"/>
      <c r="D399" s="120">
        <f t="shared" si="8"/>
        <v>0</v>
      </c>
    </row>
    <row r="400" spans="1:4" s="2" customFormat="1" ht="17.25" customHeight="1" hidden="1">
      <c r="A400" s="119" t="s">
        <v>482</v>
      </c>
      <c r="B400" s="68"/>
      <c r="C400" s="68"/>
      <c r="D400" s="120">
        <f t="shared" si="8"/>
        <v>0</v>
      </c>
    </row>
    <row r="401" spans="1:4" s="2" customFormat="1" ht="17.25" customHeight="1" hidden="1">
      <c r="A401" s="119" t="s">
        <v>483</v>
      </c>
      <c r="B401" s="68"/>
      <c r="C401" s="68"/>
      <c r="D401" s="120">
        <f t="shared" si="8"/>
        <v>0</v>
      </c>
    </row>
    <row r="402" spans="1:4" s="2" customFormat="1" ht="17.25" customHeight="1" hidden="1">
      <c r="A402" s="119" t="s">
        <v>484</v>
      </c>
      <c r="B402" s="68"/>
      <c r="C402" s="68"/>
      <c r="D402" s="120">
        <f t="shared" si="8"/>
        <v>0</v>
      </c>
    </row>
    <row r="403" spans="1:4" s="2" customFormat="1" ht="17.25" customHeight="1" hidden="1">
      <c r="A403" s="119" t="s">
        <v>485</v>
      </c>
      <c r="B403" s="68"/>
      <c r="C403" s="68"/>
      <c r="D403" s="120">
        <f t="shared" si="8"/>
        <v>0</v>
      </c>
    </row>
    <row r="404" spans="1:4" s="2" customFormat="1" ht="17.25" customHeight="1" hidden="1">
      <c r="A404" s="119" t="s">
        <v>486</v>
      </c>
      <c r="B404" s="68"/>
      <c r="C404" s="68"/>
      <c r="D404" s="120">
        <f t="shared" si="8"/>
        <v>0</v>
      </c>
    </row>
    <row r="405" spans="1:4" s="2" customFormat="1" ht="17.25" customHeight="1" hidden="1">
      <c r="A405" s="119" t="s">
        <v>487</v>
      </c>
      <c r="B405" s="68"/>
      <c r="C405" s="68"/>
      <c r="D405" s="120">
        <f t="shared" si="8"/>
        <v>0</v>
      </c>
    </row>
    <row r="406" spans="1:4" s="2" customFormat="1" ht="17.25" customHeight="1" hidden="1">
      <c r="A406" s="119" t="s">
        <v>488</v>
      </c>
      <c r="B406" s="68"/>
      <c r="C406" s="68"/>
      <c r="D406" s="120">
        <f t="shared" si="8"/>
        <v>0</v>
      </c>
    </row>
    <row r="407" spans="1:4" s="2" customFormat="1" ht="17.25" customHeight="1" hidden="1">
      <c r="A407" s="119" t="s">
        <v>489</v>
      </c>
      <c r="B407" s="68"/>
      <c r="C407" s="68"/>
      <c r="D407" s="120">
        <f t="shared" si="8"/>
        <v>0</v>
      </c>
    </row>
    <row r="408" spans="1:4" s="2" customFormat="1" ht="17.25" customHeight="1" hidden="1">
      <c r="A408" s="119" t="s">
        <v>490</v>
      </c>
      <c r="B408" s="68"/>
      <c r="C408" s="68"/>
      <c r="D408" s="120">
        <f t="shared" si="8"/>
        <v>0</v>
      </c>
    </row>
    <row r="409" spans="1:4" s="2" customFormat="1" ht="17.25" customHeight="1">
      <c r="A409" s="119" t="s">
        <v>491</v>
      </c>
      <c r="B409" s="68">
        <v>100</v>
      </c>
      <c r="C409" s="68">
        <v>46</v>
      </c>
      <c r="D409" s="120">
        <f t="shared" si="8"/>
        <v>-117.3913043478261</v>
      </c>
    </row>
    <row r="410" spans="1:4" s="2" customFormat="1" ht="17.25" customHeight="1">
      <c r="A410" s="119" t="s">
        <v>492</v>
      </c>
      <c r="B410" s="68">
        <f>SUM(B411,B431,B440,B453,B459,B463,B465)</f>
        <v>1200</v>
      </c>
      <c r="C410" s="68">
        <f>SUM(C411,C431,C440,C453,C459,C463,C465)</f>
        <v>860</v>
      </c>
      <c r="D410" s="120">
        <f t="shared" si="8"/>
        <v>-39.53488372093023</v>
      </c>
    </row>
    <row r="411" spans="1:4" s="2" customFormat="1" ht="17.25" customHeight="1">
      <c r="A411" s="119" t="s">
        <v>493</v>
      </c>
      <c r="B411" s="68">
        <f>SUM(B412:B430)</f>
        <v>100</v>
      </c>
      <c r="C411" s="68">
        <f>SUM(C412:C430)</f>
        <v>145</v>
      </c>
      <c r="D411" s="120">
        <f t="shared" si="8"/>
        <v>31.03448275862069</v>
      </c>
    </row>
    <row r="412" spans="1:4" s="2" customFormat="1" ht="17.25" customHeight="1">
      <c r="A412" s="119" t="s">
        <v>479</v>
      </c>
      <c r="B412" s="68">
        <v>50</v>
      </c>
      <c r="C412" s="68">
        <v>115</v>
      </c>
      <c r="D412" s="120">
        <f t="shared" si="8"/>
        <v>56.52173913043478</v>
      </c>
    </row>
    <row r="413" spans="1:4" s="2" customFormat="1" ht="17.25" customHeight="1">
      <c r="A413" s="119" t="s">
        <v>480</v>
      </c>
      <c r="B413" s="68"/>
      <c r="C413" s="68">
        <v>26</v>
      </c>
      <c r="D413" s="120">
        <f t="shared" si="8"/>
        <v>100</v>
      </c>
    </row>
    <row r="414" spans="1:4" s="2" customFormat="1" ht="17.25" customHeight="1" hidden="1">
      <c r="A414" s="119" t="s">
        <v>494</v>
      </c>
      <c r="B414" s="68"/>
      <c r="C414" s="68"/>
      <c r="D414" s="120">
        <f t="shared" si="8"/>
        <v>0</v>
      </c>
    </row>
    <row r="415" spans="1:4" s="2" customFormat="1" ht="17.25" customHeight="1" hidden="1">
      <c r="A415" s="119" t="s">
        <v>495</v>
      </c>
      <c r="B415" s="68"/>
      <c r="C415" s="68"/>
      <c r="D415" s="120">
        <f t="shared" si="8"/>
        <v>0</v>
      </c>
    </row>
    <row r="416" spans="1:4" s="2" customFormat="1" ht="17.25" customHeight="1" hidden="1">
      <c r="A416" s="119" t="s">
        <v>496</v>
      </c>
      <c r="B416" s="68"/>
      <c r="C416" s="68"/>
      <c r="D416" s="120">
        <f t="shared" si="8"/>
        <v>0</v>
      </c>
    </row>
    <row r="417" spans="1:4" s="2" customFormat="1" ht="17.25" customHeight="1" hidden="1">
      <c r="A417" s="119" t="s">
        <v>497</v>
      </c>
      <c r="B417" s="68"/>
      <c r="C417" s="68"/>
      <c r="D417" s="120">
        <f t="shared" si="8"/>
        <v>0</v>
      </c>
    </row>
    <row r="418" spans="1:4" s="2" customFormat="1" ht="17.25" customHeight="1" hidden="1">
      <c r="A418" s="119" t="s">
        <v>498</v>
      </c>
      <c r="B418" s="68"/>
      <c r="C418" s="68"/>
      <c r="D418" s="120">
        <f t="shared" si="8"/>
        <v>0</v>
      </c>
    </row>
    <row r="419" spans="1:4" s="2" customFormat="1" ht="17.25" customHeight="1" hidden="1">
      <c r="A419" s="119" t="s">
        <v>499</v>
      </c>
      <c r="B419" s="68"/>
      <c r="C419" s="68"/>
      <c r="D419" s="120">
        <f t="shared" si="8"/>
        <v>0</v>
      </c>
    </row>
    <row r="420" spans="1:4" s="2" customFormat="1" ht="17.25" customHeight="1" hidden="1">
      <c r="A420" s="119" t="s">
        <v>500</v>
      </c>
      <c r="B420" s="68"/>
      <c r="C420" s="68"/>
      <c r="D420" s="120">
        <f t="shared" si="8"/>
        <v>0</v>
      </c>
    </row>
    <row r="421" spans="1:4" s="2" customFormat="1" ht="17.25" customHeight="1" hidden="1">
      <c r="A421" s="119" t="s">
        <v>501</v>
      </c>
      <c r="B421" s="68"/>
      <c r="C421" s="68"/>
      <c r="D421" s="120">
        <f t="shared" si="8"/>
        <v>0</v>
      </c>
    </row>
    <row r="422" spans="1:4" s="2" customFormat="1" ht="17.25" customHeight="1" hidden="1">
      <c r="A422" s="119" t="s">
        <v>502</v>
      </c>
      <c r="B422" s="68"/>
      <c r="C422" s="68"/>
      <c r="D422" s="120">
        <f t="shared" si="8"/>
        <v>0</v>
      </c>
    </row>
    <row r="423" spans="1:4" s="2" customFormat="1" ht="17.25" customHeight="1" hidden="1">
      <c r="A423" s="119" t="s">
        <v>503</v>
      </c>
      <c r="B423" s="68"/>
      <c r="C423" s="68"/>
      <c r="D423" s="120">
        <f t="shared" si="8"/>
        <v>0</v>
      </c>
    </row>
    <row r="424" spans="1:4" s="2" customFormat="1" ht="17.25" customHeight="1" hidden="1">
      <c r="A424" s="119" t="s">
        <v>504</v>
      </c>
      <c r="B424" s="68"/>
      <c r="C424" s="68"/>
      <c r="D424" s="120">
        <f t="shared" si="8"/>
        <v>0</v>
      </c>
    </row>
    <row r="425" spans="1:4" s="2" customFormat="1" ht="17.25" customHeight="1" hidden="1">
      <c r="A425" s="119" t="s">
        <v>505</v>
      </c>
      <c r="B425" s="68"/>
      <c r="C425" s="68"/>
      <c r="D425" s="120">
        <f t="shared" si="8"/>
        <v>0</v>
      </c>
    </row>
    <row r="426" spans="1:4" s="2" customFormat="1" ht="17.25" customHeight="1" hidden="1">
      <c r="A426" s="119" t="s">
        <v>506</v>
      </c>
      <c r="B426" s="68"/>
      <c r="C426" s="68"/>
      <c r="D426" s="120">
        <f t="shared" si="8"/>
        <v>0</v>
      </c>
    </row>
    <row r="427" spans="1:4" s="2" customFormat="1" ht="17.25" customHeight="1" hidden="1">
      <c r="A427" s="119" t="s">
        <v>507</v>
      </c>
      <c r="B427" s="68"/>
      <c r="C427" s="68"/>
      <c r="D427" s="120">
        <f t="shared" si="8"/>
        <v>0</v>
      </c>
    </row>
    <row r="428" spans="1:4" s="2" customFormat="1" ht="17.25" customHeight="1" hidden="1">
      <c r="A428" s="119" t="s">
        <v>508</v>
      </c>
      <c r="B428" s="68"/>
      <c r="C428" s="68"/>
      <c r="D428" s="120">
        <f t="shared" si="8"/>
        <v>0</v>
      </c>
    </row>
    <row r="429" spans="1:4" s="2" customFormat="1" ht="17.25" customHeight="1" hidden="1">
      <c r="A429" s="119" t="s">
        <v>509</v>
      </c>
      <c r="B429" s="68"/>
      <c r="C429" s="68"/>
      <c r="D429" s="120">
        <f t="shared" si="8"/>
        <v>0</v>
      </c>
    </row>
    <row r="430" spans="1:4" s="2" customFormat="1" ht="17.25" customHeight="1">
      <c r="A430" s="119" t="s">
        <v>510</v>
      </c>
      <c r="B430" s="68">
        <v>50</v>
      </c>
      <c r="C430" s="68">
        <v>4</v>
      </c>
      <c r="D430" s="120">
        <f t="shared" si="8"/>
        <v>-1150</v>
      </c>
    </row>
    <row r="431" spans="1:4" s="2" customFormat="1" ht="17.25" customHeight="1" hidden="1">
      <c r="A431" s="119" t="s">
        <v>511</v>
      </c>
      <c r="B431" s="68"/>
      <c r="C431" s="68"/>
      <c r="D431" s="120">
        <f t="shared" si="8"/>
        <v>0</v>
      </c>
    </row>
    <row r="432" spans="1:4" s="2" customFormat="1" ht="17.25" customHeight="1" hidden="1">
      <c r="A432" s="119" t="s">
        <v>480</v>
      </c>
      <c r="B432" s="68"/>
      <c r="C432" s="68"/>
      <c r="D432" s="120">
        <f t="shared" si="8"/>
        <v>0</v>
      </c>
    </row>
    <row r="433" spans="1:4" s="2" customFormat="1" ht="17.25" customHeight="1" hidden="1">
      <c r="A433" s="119" t="s">
        <v>512</v>
      </c>
      <c r="B433" s="68"/>
      <c r="C433" s="68"/>
      <c r="D433" s="120">
        <f t="shared" si="8"/>
        <v>0</v>
      </c>
    </row>
    <row r="434" spans="1:4" s="2" customFormat="1" ht="17.25" customHeight="1" hidden="1">
      <c r="A434" s="119" t="s">
        <v>513</v>
      </c>
      <c r="B434" s="68"/>
      <c r="C434" s="68"/>
      <c r="D434" s="120">
        <f t="shared" si="8"/>
        <v>0</v>
      </c>
    </row>
    <row r="435" spans="1:4" s="2" customFormat="1" ht="17.25" customHeight="1" hidden="1">
      <c r="A435" s="119" t="s">
        <v>514</v>
      </c>
      <c r="B435" s="68"/>
      <c r="C435" s="68"/>
      <c r="D435" s="120">
        <f t="shared" si="8"/>
        <v>0</v>
      </c>
    </row>
    <row r="436" spans="1:4" s="2" customFormat="1" ht="17.25" customHeight="1" hidden="1">
      <c r="A436" s="119" t="s">
        <v>515</v>
      </c>
      <c r="B436" s="68"/>
      <c r="C436" s="68"/>
      <c r="D436" s="120">
        <f t="shared" si="8"/>
        <v>0</v>
      </c>
    </row>
    <row r="437" spans="1:4" s="2" customFormat="1" ht="17.25" customHeight="1" hidden="1">
      <c r="A437" s="119" t="s">
        <v>516</v>
      </c>
      <c r="B437" s="68"/>
      <c r="C437" s="68"/>
      <c r="D437" s="120">
        <f t="shared" si="8"/>
        <v>0</v>
      </c>
    </row>
    <row r="438" spans="1:4" s="2" customFormat="1" ht="17.25" customHeight="1" hidden="1">
      <c r="A438" s="119" t="s">
        <v>517</v>
      </c>
      <c r="B438" s="68"/>
      <c r="C438" s="68"/>
      <c r="D438" s="120">
        <f t="shared" si="8"/>
        <v>0</v>
      </c>
    </row>
    <row r="439" spans="1:4" s="2" customFormat="1" ht="17.25" customHeight="1" hidden="1">
      <c r="A439" s="119" t="s">
        <v>518</v>
      </c>
      <c r="B439" s="68"/>
      <c r="C439" s="68"/>
      <c r="D439" s="120">
        <f t="shared" si="8"/>
        <v>0</v>
      </c>
    </row>
    <row r="440" spans="1:4" s="2" customFormat="1" ht="17.25" customHeight="1">
      <c r="A440" s="119" t="s">
        <v>519</v>
      </c>
      <c r="B440" s="68">
        <f>SUM(B441:B452)</f>
        <v>300</v>
      </c>
      <c r="C440" s="68">
        <f>SUM(C441:C452)</f>
        <v>371</v>
      </c>
      <c r="D440" s="120">
        <f t="shared" si="8"/>
        <v>19.137466307277627</v>
      </c>
    </row>
    <row r="441" spans="1:4" s="2" customFormat="1" ht="17.25" customHeight="1">
      <c r="A441" s="119" t="s">
        <v>479</v>
      </c>
      <c r="B441" s="68">
        <v>200</v>
      </c>
      <c r="C441" s="68">
        <v>242</v>
      </c>
      <c r="D441" s="120">
        <f t="shared" si="8"/>
        <v>17.355371900826448</v>
      </c>
    </row>
    <row r="442" spans="1:4" s="2" customFormat="1" ht="17.25" customHeight="1">
      <c r="A442" s="119" t="s">
        <v>480</v>
      </c>
      <c r="B442" s="68">
        <v>50</v>
      </c>
      <c r="C442" s="68">
        <v>0</v>
      </c>
      <c r="D442" s="120">
        <f t="shared" si="8"/>
        <v>0</v>
      </c>
    </row>
    <row r="443" spans="1:4" s="2" customFormat="1" ht="17.25" customHeight="1" hidden="1">
      <c r="A443" s="119" t="s">
        <v>481</v>
      </c>
      <c r="B443" s="68"/>
      <c r="C443" s="68"/>
      <c r="D443" s="120">
        <f t="shared" si="8"/>
        <v>0</v>
      </c>
    </row>
    <row r="444" spans="1:4" s="2" customFormat="1" ht="17.25" customHeight="1" hidden="1">
      <c r="A444" s="119" t="s">
        <v>520</v>
      </c>
      <c r="B444" s="68"/>
      <c r="C444" s="68"/>
      <c r="D444" s="120">
        <f t="shared" si="8"/>
        <v>0</v>
      </c>
    </row>
    <row r="445" spans="1:4" s="2" customFormat="1" ht="17.25" customHeight="1" hidden="1">
      <c r="A445" s="119" t="s">
        <v>521</v>
      </c>
      <c r="B445" s="68"/>
      <c r="C445" s="68"/>
      <c r="D445" s="120">
        <f t="shared" si="8"/>
        <v>0</v>
      </c>
    </row>
    <row r="446" spans="1:4" s="2" customFormat="1" ht="17.25" customHeight="1" hidden="1">
      <c r="A446" s="119" t="s">
        <v>522</v>
      </c>
      <c r="B446" s="68"/>
      <c r="C446" s="68"/>
      <c r="D446" s="120">
        <f t="shared" si="8"/>
        <v>0</v>
      </c>
    </row>
    <row r="447" spans="1:4" s="2" customFormat="1" ht="17.25" customHeight="1" hidden="1">
      <c r="A447" s="119" t="s">
        <v>523</v>
      </c>
      <c r="B447" s="68"/>
      <c r="C447" s="68"/>
      <c r="D447" s="120">
        <f t="shared" si="8"/>
        <v>0</v>
      </c>
    </row>
    <row r="448" spans="1:4" s="2" customFormat="1" ht="17.25" customHeight="1" hidden="1">
      <c r="A448" s="119" t="s">
        <v>524</v>
      </c>
      <c r="B448" s="68"/>
      <c r="C448" s="68"/>
      <c r="D448" s="120">
        <f t="shared" si="8"/>
        <v>0</v>
      </c>
    </row>
    <row r="449" spans="1:4" s="2" customFormat="1" ht="17.25" customHeight="1" hidden="1">
      <c r="A449" s="119" t="s">
        <v>525</v>
      </c>
      <c r="B449" s="68"/>
      <c r="C449" s="68"/>
      <c r="D449" s="120">
        <f t="shared" si="8"/>
        <v>0</v>
      </c>
    </row>
    <row r="450" spans="1:4" s="2" customFormat="1" ht="17.25" customHeight="1" hidden="1">
      <c r="A450" s="119" t="s">
        <v>526</v>
      </c>
      <c r="B450" s="68"/>
      <c r="C450" s="68"/>
      <c r="D450" s="120">
        <f t="shared" si="8"/>
        <v>0</v>
      </c>
    </row>
    <row r="451" spans="1:4" s="2" customFormat="1" ht="17.25" customHeight="1" hidden="1">
      <c r="A451" s="119" t="s">
        <v>527</v>
      </c>
      <c r="B451" s="68"/>
      <c r="C451" s="68"/>
      <c r="D451" s="120">
        <f t="shared" si="8"/>
        <v>0</v>
      </c>
    </row>
    <row r="452" spans="1:4" s="2" customFormat="1" ht="17.25" customHeight="1">
      <c r="A452" s="119" t="s">
        <v>528</v>
      </c>
      <c r="B452" s="68">
        <v>50</v>
      </c>
      <c r="C452" s="68">
        <v>129</v>
      </c>
      <c r="D452" s="120">
        <f t="shared" si="8"/>
        <v>61.240310077519375</v>
      </c>
    </row>
    <row r="453" spans="1:4" s="2" customFormat="1" ht="17.25" customHeight="1" hidden="1">
      <c r="A453" s="119" t="s">
        <v>529</v>
      </c>
      <c r="B453" s="68">
        <f>SUM(B454:B458)</f>
        <v>0</v>
      </c>
      <c r="C453" s="68">
        <f>SUM(C454:C458)</f>
        <v>0</v>
      </c>
      <c r="D453" s="120">
        <f t="shared" si="8"/>
        <v>0</v>
      </c>
    </row>
    <row r="454" spans="1:4" s="2" customFormat="1" ht="17.25" customHeight="1" hidden="1">
      <c r="A454" s="119" t="s">
        <v>479</v>
      </c>
      <c r="B454" s="68"/>
      <c r="C454" s="68"/>
      <c r="D454" s="120">
        <f aca="true" t="shared" si="9" ref="D454:D517">IF(C454=0,0,(C454-B454)/C454*100)</f>
        <v>0</v>
      </c>
    </row>
    <row r="455" spans="1:4" s="2" customFormat="1" ht="17.25" customHeight="1" hidden="1">
      <c r="A455" s="119" t="s">
        <v>480</v>
      </c>
      <c r="B455" s="68"/>
      <c r="C455" s="68"/>
      <c r="D455" s="120">
        <f t="shared" si="9"/>
        <v>0</v>
      </c>
    </row>
    <row r="456" spans="1:4" s="2" customFormat="1" ht="17.25" customHeight="1" hidden="1">
      <c r="A456" s="119" t="s">
        <v>530</v>
      </c>
      <c r="B456" s="68"/>
      <c r="C456" s="68"/>
      <c r="D456" s="120">
        <f t="shared" si="9"/>
        <v>0</v>
      </c>
    </row>
    <row r="457" spans="1:4" s="2" customFormat="1" ht="17.25" customHeight="1" hidden="1">
      <c r="A457" s="119" t="s">
        <v>531</v>
      </c>
      <c r="B457" s="68"/>
      <c r="C457" s="68"/>
      <c r="D457" s="120">
        <f t="shared" si="9"/>
        <v>0</v>
      </c>
    </row>
    <row r="458" spans="1:4" s="2" customFormat="1" ht="17.25" customHeight="1" hidden="1">
      <c r="A458" s="119" t="s">
        <v>532</v>
      </c>
      <c r="B458" s="68"/>
      <c r="C458" s="68"/>
      <c r="D458" s="120">
        <f t="shared" si="9"/>
        <v>0</v>
      </c>
    </row>
    <row r="459" spans="1:4" s="2" customFormat="1" ht="17.25" customHeight="1">
      <c r="A459" s="119" t="s">
        <v>533</v>
      </c>
      <c r="B459" s="68">
        <f>SUM(B460:B462)</f>
        <v>500</v>
      </c>
      <c r="C459" s="68">
        <f>SUM(C460:C462)</f>
        <v>316</v>
      </c>
      <c r="D459" s="120">
        <f t="shared" si="9"/>
        <v>-58.22784810126582</v>
      </c>
    </row>
    <row r="460" spans="1:4" s="2" customFormat="1" ht="17.25" customHeight="1" hidden="1">
      <c r="A460" s="119" t="s">
        <v>534</v>
      </c>
      <c r="B460" s="68"/>
      <c r="C460" s="68"/>
      <c r="D460" s="120">
        <f t="shared" si="9"/>
        <v>0</v>
      </c>
    </row>
    <row r="461" spans="1:4" s="2" customFormat="1" ht="17.25" customHeight="1">
      <c r="A461" s="119" t="s">
        <v>535</v>
      </c>
      <c r="B461" s="68">
        <v>500</v>
      </c>
      <c r="C461" s="68">
        <v>316</v>
      </c>
      <c r="D461" s="120">
        <f t="shared" si="9"/>
        <v>-58.22784810126582</v>
      </c>
    </row>
    <row r="462" spans="1:4" s="2" customFormat="1" ht="17.25" customHeight="1" hidden="1">
      <c r="A462" s="119" t="s">
        <v>536</v>
      </c>
      <c r="B462" s="68"/>
      <c r="C462" s="68"/>
      <c r="D462" s="120">
        <f t="shared" si="9"/>
        <v>0</v>
      </c>
    </row>
    <row r="463" spans="1:4" s="2" customFormat="1" ht="17.25" customHeight="1" hidden="1">
      <c r="A463" s="119" t="s">
        <v>537</v>
      </c>
      <c r="B463" s="68"/>
      <c r="C463" s="68"/>
      <c r="D463" s="120">
        <f t="shared" si="9"/>
        <v>0</v>
      </c>
    </row>
    <row r="464" spans="1:4" s="2" customFormat="1" ht="17.25" customHeight="1" hidden="1">
      <c r="A464" s="119" t="s">
        <v>538</v>
      </c>
      <c r="B464" s="68"/>
      <c r="C464" s="68"/>
      <c r="D464" s="120">
        <f t="shared" si="9"/>
        <v>0</v>
      </c>
    </row>
    <row r="465" spans="1:4" s="2" customFormat="1" ht="17.25" customHeight="1">
      <c r="A465" s="119" t="s">
        <v>539</v>
      </c>
      <c r="B465" s="68">
        <v>300</v>
      </c>
      <c r="C465" s="68">
        <v>28</v>
      </c>
      <c r="D465" s="120">
        <f t="shared" si="9"/>
        <v>-971.4285714285713</v>
      </c>
    </row>
    <row r="466" spans="1:4" s="2" customFormat="1" ht="17.25" customHeight="1">
      <c r="A466" s="119" t="s">
        <v>540</v>
      </c>
      <c r="B466" s="68">
        <f>SUM(B467,B477,B483,B481)</f>
        <v>300</v>
      </c>
      <c r="C466" s="68">
        <f>SUM(C467,C477,C483,C481)</f>
        <v>0</v>
      </c>
      <c r="D466" s="120">
        <f t="shared" si="9"/>
        <v>0</v>
      </c>
    </row>
    <row r="467" spans="1:4" s="2" customFormat="1" ht="17.25" customHeight="1" hidden="1">
      <c r="A467" s="119" t="s">
        <v>541</v>
      </c>
      <c r="B467" s="68"/>
      <c r="C467" s="68"/>
      <c r="D467" s="120">
        <f t="shared" si="9"/>
        <v>0</v>
      </c>
    </row>
    <row r="468" spans="1:4" s="2" customFormat="1" ht="17.25" customHeight="1" hidden="1">
      <c r="A468" s="119" t="s">
        <v>479</v>
      </c>
      <c r="B468" s="68"/>
      <c r="C468" s="68"/>
      <c r="D468" s="120">
        <f t="shared" si="9"/>
        <v>0</v>
      </c>
    </row>
    <row r="469" spans="1:4" s="2" customFormat="1" ht="17.25" customHeight="1" hidden="1">
      <c r="A469" s="119" t="s">
        <v>480</v>
      </c>
      <c r="B469" s="68"/>
      <c r="C469" s="68"/>
      <c r="D469" s="120">
        <f t="shared" si="9"/>
        <v>0</v>
      </c>
    </row>
    <row r="470" spans="1:4" s="2" customFormat="1" ht="17.25" customHeight="1" hidden="1">
      <c r="A470" s="119" t="s">
        <v>542</v>
      </c>
      <c r="B470" s="68"/>
      <c r="C470" s="68"/>
      <c r="D470" s="120">
        <f t="shared" si="9"/>
        <v>0</v>
      </c>
    </row>
    <row r="471" spans="1:4" s="2" customFormat="1" ht="17.25" customHeight="1" hidden="1">
      <c r="A471" s="119" t="s">
        <v>543</v>
      </c>
      <c r="B471" s="68"/>
      <c r="C471" s="68"/>
      <c r="D471" s="120">
        <f t="shared" si="9"/>
        <v>0</v>
      </c>
    </row>
    <row r="472" spans="1:4" s="2" customFormat="1" ht="17.25" customHeight="1" hidden="1">
      <c r="A472" s="119" t="s">
        <v>544</v>
      </c>
      <c r="B472" s="68"/>
      <c r="C472" s="68"/>
      <c r="D472" s="120">
        <f t="shared" si="9"/>
        <v>0</v>
      </c>
    </row>
    <row r="473" spans="1:4" s="2" customFormat="1" ht="17.25" customHeight="1" hidden="1">
      <c r="A473" s="119" t="s">
        <v>545</v>
      </c>
      <c r="B473" s="68"/>
      <c r="C473" s="68"/>
      <c r="D473" s="120">
        <f t="shared" si="9"/>
        <v>0</v>
      </c>
    </row>
    <row r="474" spans="1:4" s="2" customFormat="1" ht="17.25" customHeight="1" hidden="1">
      <c r="A474" s="119" t="s">
        <v>546</v>
      </c>
      <c r="B474" s="68"/>
      <c r="C474" s="68"/>
      <c r="D474" s="120">
        <f t="shared" si="9"/>
        <v>0</v>
      </c>
    </row>
    <row r="475" spans="1:4" s="2" customFormat="1" ht="17.25" customHeight="1" hidden="1">
      <c r="A475" s="119" t="s">
        <v>547</v>
      </c>
      <c r="B475" s="68"/>
      <c r="C475" s="68"/>
      <c r="D475" s="120">
        <f t="shared" si="9"/>
        <v>0</v>
      </c>
    </row>
    <row r="476" spans="1:4" s="2" customFormat="1" ht="17.25" customHeight="1" hidden="1">
      <c r="A476" s="119" t="s">
        <v>548</v>
      </c>
      <c r="B476" s="68"/>
      <c r="C476" s="68"/>
      <c r="D476" s="120">
        <f t="shared" si="9"/>
        <v>0</v>
      </c>
    </row>
    <row r="477" spans="1:4" s="2" customFormat="1" ht="17.25" customHeight="1" hidden="1">
      <c r="A477" s="119" t="s">
        <v>549</v>
      </c>
      <c r="B477" s="68"/>
      <c r="C477" s="68"/>
      <c r="D477" s="120">
        <f t="shared" si="9"/>
        <v>0</v>
      </c>
    </row>
    <row r="478" spans="1:4" s="2" customFormat="1" ht="17.25" customHeight="1" hidden="1">
      <c r="A478" s="119" t="s">
        <v>550</v>
      </c>
      <c r="B478" s="68"/>
      <c r="C478" s="68"/>
      <c r="D478" s="120">
        <f t="shared" si="9"/>
        <v>0</v>
      </c>
    </row>
    <row r="479" spans="1:4" s="2" customFormat="1" ht="17.25" customHeight="1" hidden="1">
      <c r="A479" s="119" t="s">
        <v>551</v>
      </c>
      <c r="B479" s="68"/>
      <c r="C479" s="68"/>
      <c r="D479" s="120">
        <f t="shared" si="9"/>
        <v>0</v>
      </c>
    </row>
    <row r="480" spans="1:4" s="2" customFormat="1" ht="17.25" customHeight="1" hidden="1">
      <c r="A480" s="119" t="s">
        <v>552</v>
      </c>
      <c r="B480" s="68"/>
      <c r="C480" s="68"/>
      <c r="D480" s="120">
        <f t="shared" si="9"/>
        <v>0</v>
      </c>
    </row>
    <row r="481" spans="1:4" s="2" customFormat="1" ht="17.25" customHeight="1" hidden="1">
      <c r="A481" s="119" t="s">
        <v>553</v>
      </c>
      <c r="B481" s="68"/>
      <c r="C481" s="68"/>
      <c r="D481" s="120">
        <f t="shared" si="9"/>
        <v>0</v>
      </c>
    </row>
    <row r="482" spans="1:4" s="2" customFormat="1" ht="17.25" customHeight="1" hidden="1">
      <c r="A482" s="119" t="s">
        <v>554</v>
      </c>
      <c r="B482" s="68"/>
      <c r="C482" s="68"/>
      <c r="D482" s="120">
        <f t="shared" si="9"/>
        <v>0</v>
      </c>
    </row>
    <row r="483" spans="1:4" s="2" customFormat="1" ht="17.25" customHeight="1">
      <c r="A483" s="119" t="s">
        <v>555</v>
      </c>
      <c r="B483" s="68">
        <f>SUM(B484:B485)</f>
        <v>300</v>
      </c>
      <c r="C483" s="68">
        <f>SUM(C484:C485)</f>
        <v>0</v>
      </c>
      <c r="D483" s="120">
        <f t="shared" si="9"/>
        <v>0</v>
      </c>
    </row>
    <row r="484" spans="1:4" s="2" customFormat="1" ht="17.25" customHeight="1" hidden="1">
      <c r="A484" s="119" t="s">
        <v>556</v>
      </c>
      <c r="B484" s="68"/>
      <c r="C484" s="68"/>
      <c r="D484" s="120">
        <f t="shared" si="9"/>
        <v>0</v>
      </c>
    </row>
    <row r="485" spans="1:4" s="2" customFormat="1" ht="17.25" customHeight="1">
      <c r="A485" s="119" t="s">
        <v>557</v>
      </c>
      <c r="B485" s="68">
        <v>300</v>
      </c>
      <c r="C485" s="68"/>
      <c r="D485" s="120">
        <f t="shared" si="9"/>
        <v>0</v>
      </c>
    </row>
    <row r="486" spans="1:4" s="2" customFormat="1" ht="17.25" customHeight="1" hidden="1">
      <c r="A486" s="119" t="s">
        <v>558</v>
      </c>
      <c r="B486" s="68"/>
      <c r="C486" s="68"/>
      <c r="D486" s="120">
        <f t="shared" si="9"/>
        <v>0</v>
      </c>
    </row>
    <row r="487" spans="1:4" s="2" customFormat="1" ht="17.25" customHeight="1" hidden="1">
      <c r="A487" s="119" t="s">
        <v>559</v>
      </c>
      <c r="B487" s="68"/>
      <c r="C487" s="68"/>
      <c r="D487" s="120">
        <f t="shared" si="9"/>
        <v>0</v>
      </c>
    </row>
    <row r="488" spans="1:4" s="2" customFormat="1" ht="17.25" customHeight="1" hidden="1">
      <c r="A488" s="119" t="s">
        <v>560</v>
      </c>
      <c r="B488" s="68"/>
      <c r="C488" s="68"/>
      <c r="D488" s="120">
        <f t="shared" si="9"/>
        <v>0</v>
      </c>
    </row>
    <row r="489" spans="1:4" s="2" customFormat="1" ht="17.25" customHeight="1" hidden="1">
      <c r="A489" s="119" t="s">
        <v>561</v>
      </c>
      <c r="B489" s="68"/>
      <c r="C489" s="68"/>
      <c r="D489" s="120">
        <f t="shared" si="9"/>
        <v>0</v>
      </c>
    </row>
    <row r="490" spans="1:4" s="2" customFormat="1" ht="17.25" customHeight="1" hidden="1">
      <c r="A490" s="119" t="s">
        <v>562</v>
      </c>
      <c r="B490" s="68"/>
      <c r="C490" s="68"/>
      <c r="D490" s="120">
        <f t="shared" si="9"/>
        <v>0</v>
      </c>
    </row>
    <row r="491" spans="1:4" s="2" customFormat="1" ht="17.25" customHeight="1" hidden="1">
      <c r="A491" s="119" t="s">
        <v>563</v>
      </c>
      <c r="B491" s="68"/>
      <c r="C491" s="68"/>
      <c r="D491" s="120">
        <f t="shared" si="9"/>
        <v>0</v>
      </c>
    </row>
    <row r="492" spans="1:4" s="2" customFormat="1" ht="17.25" customHeight="1" hidden="1">
      <c r="A492" s="119" t="s">
        <v>564</v>
      </c>
      <c r="B492" s="68"/>
      <c r="C492" s="68"/>
      <c r="D492" s="120">
        <f t="shared" si="9"/>
        <v>0</v>
      </c>
    </row>
    <row r="493" spans="1:4" s="2" customFormat="1" ht="17.25" customHeight="1" hidden="1">
      <c r="A493" s="119" t="s">
        <v>479</v>
      </c>
      <c r="B493" s="68"/>
      <c r="C493" s="68"/>
      <c r="D493" s="120">
        <f t="shared" si="9"/>
        <v>0</v>
      </c>
    </row>
    <row r="494" spans="1:4" s="2" customFormat="1" ht="17.25" customHeight="1" hidden="1">
      <c r="A494" s="119" t="s">
        <v>480</v>
      </c>
      <c r="B494" s="68"/>
      <c r="C494" s="68"/>
      <c r="D494" s="120">
        <f t="shared" si="9"/>
        <v>0</v>
      </c>
    </row>
    <row r="495" spans="1:4" s="2" customFormat="1" ht="17.25" customHeight="1" hidden="1">
      <c r="A495" s="119" t="s">
        <v>565</v>
      </c>
      <c r="B495" s="68"/>
      <c r="C495" s="68"/>
      <c r="D495" s="120">
        <f t="shared" si="9"/>
        <v>0</v>
      </c>
    </row>
    <row r="496" spans="1:4" s="2" customFormat="1" ht="17.25" customHeight="1" hidden="1">
      <c r="A496" s="119" t="s">
        <v>566</v>
      </c>
      <c r="B496" s="68"/>
      <c r="C496" s="68"/>
      <c r="D496" s="120">
        <f t="shared" si="9"/>
        <v>0</v>
      </c>
    </row>
    <row r="497" spans="1:4" s="2" customFormat="1" ht="17.25" customHeight="1" hidden="1">
      <c r="A497" s="119" t="s">
        <v>567</v>
      </c>
      <c r="B497" s="68"/>
      <c r="C497" s="68"/>
      <c r="D497" s="120">
        <f t="shared" si="9"/>
        <v>0</v>
      </c>
    </row>
    <row r="498" spans="1:4" s="2" customFormat="1" ht="17.25" customHeight="1" hidden="1">
      <c r="A498" s="119" t="s">
        <v>568</v>
      </c>
      <c r="B498" s="68"/>
      <c r="C498" s="68"/>
      <c r="D498" s="120">
        <f t="shared" si="9"/>
        <v>0</v>
      </c>
    </row>
    <row r="499" spans="1:4" s="2" customFormat="1" ht="17.25" customHeight="1" hidden="1">
      <c r="A499" s="119" t="s">
        <v>479</v>
      </c>
      <c r="B499" s="68"/>
      <c r="C499" s="68"/>
      <c r="D499" s="120">
        <f t="shared" si="9"/>
        <v>0</v>
      </c>
    </row>
    <row r="500" spans="1:4" s="2" customFormat="1" ht="17.25" customHeight="1" hidden="1">
      <c r="A500" s="119" t="s">
        <v>480</v>
      </c>
      <c r="B500" s="68"/>
      <c r="C500" s="68"/>
      <c r="D500" s="120">
        <f t="shared" si="9"/>
        <v>0</v>
      </c>
    </row>
    <row r="501" spans="1:4" s="2" customFormat="1" ht="17.25" customHeight="1" hidden="1">
      <c r="A501" s="119" t="s">
        <v>569</v>
      </c>
      <c r="B501" s="68"/>
      <c r="C501" s="68"/>
      <c r="D501" s="120">
        <f t="shared" si="9"/>
        <v>0</v>
      </c>
    </row>
    <row r="502" spans="1:4" s="2" customFormat="1" ht="17.25" customHeight="1" hidden="1">
      <c r="A502" s="119" t="s">
        <v>570</v>
      </c>
      <c r="B502" s="68"/>
      <c r="C502" s="68"/>
      <c r="D502" s="120">
        <f t="shared" si="9"/>
        <v>0</v>
      </c>
    </row>
    <row r="503" spans="1:4" s="2" customFormat="1" ht="17.25" customHeight="1" hidden="1">
      <c r="A503" s="119" t="s">
        <v>571</v>
      </c>
      <c r="B503" s="68"/>
      <c r="C503" s="68"/>
      <c r="D503" s="120">
        <f t="shared" si="9"/>
        <v>0</v>
      </c>
    </row>
    <row r="504" spans="1:4" s="2" customFormat="1" ht="17.25" customHeight="1" hidden="1">
      <c r="A504" s="119" t="s">
        <v>572</v>
      </c>
      <c r="B504" s="68"/>
      <c r="C504" s="68"/>
      <c r="D504" s="120">
        <f t="shared" si="9"/>
        <v>0</v>
      </c>
    </row>
    <row r="505" spans="1:4" s="2" customFormat="1" ht="17.25" customHeight="1" hidden="1">
      <c r="A505" s="119" t="s">
        <v>572</v>
      </c>
      <c r="B505" s="68"/>
      <c r="C505" s="68"/>
      <c r="D505" s="120">
        <f t="shared" si="9"/>
        <v>0</v>
      </c>
    </row>
    <row r="506" spans="1:4" s="2" customFormat="1" ht="17.25" customHeight="1" hidden="1">
      <c r="A506" s="119" t="s">
        <v>573</v>
      </c>
      <c r="B506" s="68"/>
      <c r="C506" s="68"/>
      <c r="D506" s="120">
        <f t="shared" si="9"/>
        <v>0</v>
      </c>
    </row>
    <row r="507" spans="1:4" s="2" customFormat="1" ht="17.25" customHeight="1" hidden="1">
      <c r="A507" s="119" t="s">
        <v>574</v>
      </c>
      <c r="B507" s="68"/>
      <c r="C507" s="68"/>
      <c r="D507" s="120">
        <f t="shared" si="9"/>
        <v>0</v>
      </c>
    </row>
    <row r="508" spans="1:4" s="2" customFormat="1" ht="17.25" customHeight="1" hidden="1">
      <c r="A508" s="119" t="s">
        <v>575</v>
      </c>
      <c r="B508" s="68"/>
      <c r="C508" s="68"/>
      <c r="D508" s="120">
        <f t="shared" si="9"/>
        <v>0</v>
      </c>
    </row>
    <row r="509" spans="1:4" s="2" customFormat="1" ht="17.25" customHeight="1" hidden="1">
      <c r="A509" s="119" t="s">
        <v>576</v>
      </c>
      <c r="B509" s="68"/>
      <c r="C509" s="68"/>
      <c r="D509" s="120">
        <f t="shared" si="9"/>
        <v>0</v>
      </c>
    </row>
    <row r="510" spans="1:4" s="2" customFormat="1" ht="17.25" customHeight="1" hidden="1">
      <c r="A510" s="119" t="s">
        <v>577</v>
      </c>
      <c r="B510" s="68"/>
      <c r="C510" s="68"/>
      <c r="D510" s="120">
        <f t="shared" si="9"/>
        <v>0</v>
      </c>
    </row>
    <row r="511" spans="1:4" s="2" customFormat="1" ht="17.25" customHeight="1" hidden="1">
      <c r="A511" s="119" t="s">
        <v>578</v>
      </c>
      <c r="B511" s="68"/>
      <c r="C511" s="68"/>
      <c r="D511" s="120">
        <f t="shared" si="9"/>
        <v>0</v>
      </c>
    </row>
    <row r="512" spans="1:4" s="2" customFormat="1" ht="17.25" customHeight="1" hidden="1">
      <c r="A512" s="119" t="s">
        <v>579</v>
      </c>
      <c r="B512" s="68"/>
      <c r="C512" s="68"/>
      <c r="D512" s="120">
        <f t="shared" si="9"/>
        <v>0</v>
      </c>
    </row>
    <row r="513" spans="1:4" s="2" customFormat="1" ht="17.25" customHeight="1" hidden="1">
      <c r="A513" s="119" t="s">
        <v>580</v>
      </c>
      <c r="B513" s="68"/>
      <c r="C513" s="68"/>
      <c r="D513" s="120">
        <f t="shared" si="9"/>
        <v>0</v>
      </c>
    </row>
    <row r="514" spans="1:4" s="2" customFormat="1" ht="17.25" customHeight="1" hidden="1">
      <c r="A514" s="119" t="s">
        <v>581</v>
      </c>
      <c r="B514" s="68"/>
      <c r="C514" s="68"/>
      <c r="D514" s="120">
        <f t="shared" si="9"/>
        <v>0</v>
      </c>
    </row>
    <row r="515" spans="1:4" s="2" customFormat="1" ht="17.25" customHeight="1" hidden="1">
      <c r="A515" s="119" t="s">
        <v>582</v>
      </c>
      <c r="B515" s="68"/>
      <c r="C515" s="68"/>
      <c r="D515" s="120">
        <f t="shared" si="9"/>
        <v>0</v>
      </c>
    </row>
    <row r="516" spans="1:4" s="2" customFormat="1" ht="17.25" customHeight="1" hidden="1">
      <c r="A516" s="119" t="s">
        <v>583</v>
      </c>
      <c r="B516" s="68"/>
      <c r="C516" s="68"/>
      <c r="D516" s="120">
        <f t="shared" si="9"/>
        <v>0</v>
      </c>
    </row>
    <row r="517" spans="1:4" s="2" customFormat="1" ht="17.25" customHeight="1" hidden="1">
      <c r="A517" s="119" t="s">
        <v>584</v>
      </c>
      <c r="B517" s="68"/>
      <c r="C517" s="68"/>
      <c r="D517" s="120">
        <f t="shared" si="9"/>
        <v>0</v>
      </c>
    </row>
    <row r="518" spans="1:4" s="2" customFormat="1" ht="17.25" customHeight="1" hidden="1">
      <c r="A518" s="119" t="s">
        <v>585</v>
      </c>
      <c r="B518" s="68"/>
      <c r="C518" s="68"/>
      <c r="D518" s="120">
        <f aca="true" t="shared" si="10" ref="D518:D581">IF(C518=0,0,(C518-B518)/C518*100)</f>
        <v>0</v>
      </c>
    </row>
    <row r="519" spans="1:4" s="2" customFormat="1" ht="17.25" customHeight="1" hidden="1">
      <c r="A519" s="119" t="s">
        <v>586</v>
      </c>
      <c r="B519" s="68"/>
      <c r="C519" s="68"/>
      <c r="D519" s="120">
        <f t="shared" si="10"/>
        <v>0</v>
      </c>
    </row>
    <row r="520" spans="1:4" s="2" customFormat="1" ht="17.25" customHeight="1" hidden="1">
      <c r="A520" s="119" t="s">
        <v>587</v>
      </c>
      <c r="B520" s="68"/>
      <c r="C520" s="68"/>
      <c r="D520" s="120">
        <f t="shared" si="10"/>
        <v>0</v>
      </c>
    </row>
    <row r="521" spans="1:4" s="2" customFormat="1" ht="17.25" customHeight="1">
      <c r="A521" s="119" t="s">
        <v>588</v>
      </c>
      <c r="B521" s="68">
        <f>SUM(B522:B523)</f>
        <v>100</v>
      </c>
      <c r="C521" s="68">
        <f>SUM(C522:C523)</f>
        <v>21</v>
      </c>
      <c r="D521" s="120">
        <f t="shared" si="10"/>
        <v>-376.1904761904762</v>
      </c>
    </row>
    <row r="522" spans="1:4" s="2" customFormat="1" ht="17.25" customHeight="1" hidden="1">
      <c r="A522" s="119" t="s">
        <v>589</v>
      </c>
      <c r="B522" s="68"/>
      <c r="C522" s="68"/>
      <c r="D522" s="120">
        <f t="shared" si="10"/>
        <v>0</v>
      </c>
    </row>
    <row r="523" spans="1:4" s="2" customFormat="1" ht="17.25" customHeight="1">
      <c r="A523" s="119" t="s">
        <v>590</v>
      </c>
      <c r="B523" s="68">
        <v>100</v>
      </c>
      <c r="C523" s="68">
        <v>21</v>
      </c>
      <c r="D523" s="120">
        <f t="shared" si="10"/>
        <v>-376.1904761904762</v>
      </c>
    </row>
    <row r="524" spans="1:4" s="2" customFormat="1" ht="17.25" customHeight="1">
      <c r="A524" s="119" t="s">
        <v>591</v>
      </c>
      <c r="B524" s="68">
        <f>SUM(B525,B535)</f>
        <v>600</v>
      </c>
      <c r="C524" s="68">
        <f>SUM(C525,C535)</f>
        <v>68</v>
      </c>
      <c r="D524" s="120">
        <f t="shared" si="10"/>
        <v>-782.3529411764706</v>
      </c>
    </row>
    <row r="525" spans="1:4" s="2" customFormat="1" ht="17.25" customHeight="1">
      <c r="A525" s="119" t="s">
        <v>592</v>
      </c>
      <c r="B525" s="68">
        <f>SUM(B526:B534)</f>
        <v>600</v>
      </c>
      <c r="C525" s="68">
        <f>SUM(C526:C534)</f>
        <v>68</v>
      </c>
      <c r="D525" s="120">
        <f t="shared" si="10"/>
        <v>-782.3529411764706</v>
      </c>
    </row>
    <row r="526" spans="1:4" s="2" customFormat="1" ht="17.25" customHeight="1">
      <c r="A526" s="119" t="s">
        <v>479</v>
      </c>
      <c r="B526" s="68">
        <v>400</v>
      </c>
      <c r="C526" s="68">
        <v>58</v>
      </c>
      <c r="D526" s="120">
        <f t="shared" si="10"/>
        <v>-589.655172413793</v>
      </c>
    </row>
    <row r="527" spans="1:4" s="2" customFormat="1" ht="17.25" customHeight="1">
      <c r="A527" s="119" t="s">
        <v>480</v>
      </c>
      <c r="B527" s="68">
        <v>100</v>
      </c>
      <c r="C527" s="68">
        <v>10</v>
      </c>
      <c r="D527" s="120">
        <f t="shared" si="10"/>
        <v>-900</v>
      </c>
    </row>
    <row r="528" spans="1:4" s="2" customFormat="1" ht="17.25" customHeight="1" hidden="1">
      <c r="A528" s="119" t="s">
        <v>593</v>
      </c>
      <c r="B528" s="68"/>
      <c r="C528" s="68"/>
      <c r="D528" s="120">
        <f t="shared" si="10"/>
        <v>0</v>
      </c>
    </row>
    <row r="529" spans="1:4" s="2" customFormat="1" ht="17.25" customHeight="1" hidden="1">
      <c r="A529" s="119" t="s">
        <v>594</v>
      </c>
      <c r="B529" s="68"/>
      <c r="C529" s="68"/>
      <c r="D529" s="120">
        <f t="shared" si="10"/>
        <v>0</v>
      </c>
    </row>
    <row r="530" spans="1:4" s="2" customFormat="1" ht="17.25" customHeight="1" hidden="1">
      <c r="A530" s="119" t="s">
        <v>595</v>
      </c>
      <c r="B530" s="68"/>
      <c r="C530" s="68"/>
      <c r="D530" s="120">
        <f t="shared" si="10"/>
        <v>0</v>
      </c>
    </row>
    <row r="531" spans="1:4" s="2" customFormat="1" ht="17.25" customHeight="1" hidden="1">
      <c r="A531" s="119" t="s">
        <v>596</v>
      </c>
      <c r="B531" s="68"/>
      <c r="C531" s="68"/>
      <c r="D531" s="120">
        <f t="shared" si="10"/>
        <v>0</v>
      </c>
    </row>
    <row r="532" spans="1:4" s="2" customFormat="1" ht="17.25" customHeight="1" hidden="1">
      <c r="A532" s="119" t="s">
        <v>597</v>
      </c>
      <c r="B532" s="68"/>
      <c r="C532" s="68"/>
      <c r="D532" s="120">
        <f t="shared" si="10"/>
        <v>0</v>
      </c>
    </row>
    <row r="533" spans="1:4" s="2" customFormat="1" ht="17.25" customHeight="1" hidden="1">
      <c r="A533" s="119" t="s">
        <v>494</v>
      </c>
      <c r="B533" s="68"/>
      <c r="C533" s="68"/>
      <c r="D533" s="120">
        <f t="shared" si="10"/>
        <v>0</v>
      </c>
    </row>
    <row r="534" spans="1:4" s="2" customFormat="1" ht="17.25" customHeight="1">
      <c r="A534" s="119" t="s">
        <v>598</v>
      </c>
      <c r="B534" s="68">
        <v>100</v>
      </c>
      <c r="C534" s="68"/>
      <c r="D534" s="120">
        <f t="shared" si="10"/>
        <v>0</v>
      </c>
    </row>
    <row r="535" spans="1:4" s="2" customFormat="1" ht="17.25" customHeight="1" hidden="1">
      <c r="A535" s="119" t="s">
        <v>599</v>
      </c>
      <c r="B535" s="68"/>
      <c r="C535" s="68"/>
      <c r="D535" s="120">
        <f t="shared" si="10"/>
        <v>0</v>
      </c>
    </row>
    <row r="536" spans="1:4" s="2" customFormat="1" ht="17.25" customHeight="1" hidden="1">
      <c r="A536" s="119" t="s">
        <v>479</v>
      </c>
      <c r="B536" s="68"/>
      <c r="C536" s="68"/>
      <c r="D536" s="120">
        <f t="shared" si="10"/>
        <v>0</v>
      </c>
    </row>
    <row r="537" spans="1:4" s="2" customFormat="1" ht="17.25" customHeight="1" hidden="1">
      <c r="A537" s="119" t="s">
        <v>480</v>
      </c>
      <c r="B537" s="68"/>
      <c r="C537" s="68"/>
      <c r="D537" s="120">
        <f t="shared" si="10"/>
        <v>0</v>
      </c>
    </row>
    <row r="538" spans="1:4" s="2" customFormat="1" ht="17.25" customHeight="1" hidden="1">
      <c r="A538" s="119" t="s">
        <v>600</v>
      </c>
      <c r="B538" s="68"/>
      <c r="C538" s="68"/>
      <c r="D538" s="120">
        <f t="shared" si="10"/>
        <v>0</v>
      </c>
    </row>
    <row r="539" spans="1:4" s="2" customFormat="1" ht="17.25" customHeight="1" hidden="1">
      <c r="A539" s="119" t="s">
        <v>601</v>
      </c>
      <c r="B539" s="68"/>
      <c r="C539" s="68"/>
      <c r="D539" s="120">
        <f t="shared" si="10"/>
        <v>0</v>
      </c>
    </row>
    <row r="540" spans="1:4" s="2" customFormat="1" ht="17.25" customHeight="1" hidden="1">
      <c r="A540" s="119" t="s">
        <v>602</v>
      </c>
      <c r="B540" s="68"/>
      <c r="C540" s="68"/>
      <c r="D540" s="120">
        <f t="shared" si="10"/>
        <v>0</v>
      </c>
    </row>
    <row r="541" spans="1:4" s="2" customFormat="1" ht="17.25" customHeight="1" hidden="1">
      <c r="A541" s="119" t="s">
        <v>603</v>
      </c>
      <c r="B541" s="68"/>
      <c r="C541" s="68"/>
      <c r="D541" s="120">
        <f t="shared" si="10"/>
        <v>0</v>
      </c>
    </row>
    <row r="542" spans="1:4" s="2" customFormat="1" ht="17.25" customHeight="1" hidden="1">
      <c r="A542" s="119" t="s">
        <v>604</v>
      </c>
      <c r="B542" s="68"/>
      <c r="C542" s="68"/>
      <c r="D542" s="120">
        <f t="shared" si="10"/>
        <v>0</v>
      </c>
    </row>
    <row r="543" spans="1:4" s="2" customFormat="1" ht="17.25" customHeight="1">
      <c r="A543" s="119" t="s">
        <v>605</v>
      </c>
      <c r="B543" s="68">
        <f>SUM(B544,B550,B552)</f>
        <v>600</v>
      </c>
      <c r="C543" s="68">
        <f>SUM(C544,C550,C552)</f>
        <v>188</v>
      </c>
      <c r="D543" s="120">
        <f t="shared" si="10"/>
        <v>-219.14893617021275</v>
      </c>
    </row>
    <row r="544" spans="1:4" s="2" customFormat="1" ht="17.25" customHeight="1" hidden="1">
      <c r="A544" s="119" t="s">
        <v>606</v>
      </c>
      <c r="B544" s="68"/>
      <c r="C544" s="68"/>
      <c r="D544" s="120">
        <f t="shared" si="10"/>
        <v>0</v>
      </c>
    </row>
    <row r="545" spans="1:4" s="2" customFormat="1" ht="17.25" customHeight="1" hidden="1">
      <c r="A545" s="119" t="s">
        <v>490</v>
      </c>
      <c r="B545" s="68"/>
      <c r="C545" s="68"/>
      <c r="D545" s="120">
        <f t="shared" si="10"/>
        <v>0</v>
      </c>
    </row>
    <row r="546" spans="1:4" s="2" customFormat="1" ht="17.25" customHeight="1" hidden="1">
      <c r="A546" s="119" t="s">
        <v>607</v>
      </c>
      <c r="B546" s="68"/>
      <c r="C546" s="68"/>
      <c r="D546" s="120">
        <f t="shared" si="10"/>
        <v>0</v>
      </c>
    </row>
    <row r="547" spans="1:4" s="2" customFormat="1" ht="17.25" customHeight="1" hidden="1">
      <c r="A547" s="119" t="s">
        <v>608</v>
      </c>
      <c r="B547" s="68"/>
      <c r="C547" s="68"/>
      <c r="D547" s="120">
        <f t="shared" si="10"/>
        <v>0</v>
      </c>
    </row>
    <row r="548" spans="1:4" s="2" customFormat="1" ht="17.25" customHeight="1" hidden="1">
      <c r="A548" s="119" t="s">
        <v>609</v>
      </c>
      <c r="B548" s="68"/>
      <c r="C548" s="68"/>
      <c r="D548" s="120">
        <f t="shared" si="10"/>
        <v>0</v>
      </c>
    </row>
    <row r="549" spans="1:4" s="2" customFormat="1" ht="17.25" customHeight="1" hidden="1">
      <c r="A549" s="119" t="s">
        <v>610</v>
      </c>
      <c r="B549" s="68"/>
      <c r="C549" s="68"/>
      <c r="D549" s="120">
        <f t="shared" si="10"/>
        <v>0</v>
      </c>
    </row>
    <row r="550" spans="1:4" s="2" customFormat="1" ht="17.25" customHeight="1">
      <c r="A550" s="119" t="s">
        <v>611</v>
      </c>
      <c r="B550" s="68">
        <f>SUM(B551)</f>
        <v>600</v>
      </c>
      <c r="C550" s="68">
        <f>SUM(C551)</f>
        <v>188</v>
      </c>
      <c r="D550" s="120">
        <f t="shared" si="10"/>
        <v>-219.14893617021275</v>
      </c>
    </row>
    <row r="551" spans="1:4" s="2" customFormat="1" ht="17.25" customHeight="1">
      <c r="A551" s="119" t="s">
        <v>612</v>
      </c>
      <c r="B551" s="68">
        <v>600</v>
      </c>
      <c r="C551" s="68">
        <v>188</v>
      </c>
      <c r="D551" s="120">
        <f t="shared" si="10"/>
        <v>-219.14893617021275</v>
      </c>
    </row>
    <row r="552" spans="1:4" s="2" customFormat="1" ht="18.75" customHeight="1" hidden="1">
      <c r="A552" s="119" t="s">
        <v>613</v>
      </c>
      <c r="B552" s="68"/>
      <c r="C552" s="68"/>
      <c r="D552" s="120">
        <f t="shared" si="10"/>
        <v>0</v>
      </c>
    </row>
    <row r="553" spans="1:4" s="2" customFormat="1" ht="17.25" customHeight="1" hidden="1">
      <c r="A553" s="119" t="s">
        <v>614</v>
      </c>
      <c r="B553" s="68"/>
      <c r="C553" s="68"/>
      <c r="D553" s="120">
        <f t="shared" si="10"/>
        <v>0</v>
      </c>
    </row>
    <row r="554" spans="1:4" s="2" customFormat="1" ht="17.25" customHeight="1" hidden="1">
      <c r="A554" s="119" t="s">
        <v>615</v>
      </c>
      <c r="B554" s="68"/>
      <c r="C554" s="68"/>
      <c r="D554" s="120">
        <f t="shared" si="10"/>
        <v>0</v>
      </c>
    </row>
    <row r="555" spans="1:4" s="2" customFormat="1" ht="17.25" customHeight="1" hidden="1">
      <c r="A555" s="119" t="s">
        <v>616</v>
      </c>
      <c r="B555" s="68"/>
      <c r="C555" s="68"/>
      <c r="D555" s="120">
        <f t="shared" si="10"/>
        <v>0</v>
      </c>
    </row>
    <row r="556" spans="1:4" s="2" customFormat="1" ht="17.25" customHeight="1" hidden="1">
      <c r="A556" s="119" t="s">
        <v>479</v>
      </c>
      <c r="B556" s="68"/>
      <c r="C556" s="68"/>
      <c r="D556" s="120">
        <f t="shared" si="10"/>
        <v>0</v>
      </c>
    </row>
    <row r="557" spans="1:4" s="2" customFormat="1" ht="17.25" customHeight="1" hidden="1">
      <c r="A557" s="119" t="s">
        <v>480</v>
      </c>
      <c r="B557" s="68"/>
      <c r="C557" s="68"/>
      <c r="D557" s="120">
        <f t="shared" si="10"/>
        <v>0</v>
      </c>
    </row>
    <row r="558" spans="1:4" s="2" customFormat="1" ht="17.25" customHeight="1" hidden="1">
      <c r="A558" s="119" t="s">
        <v>617</v>
      </c>
      <c r="B558" s="68"/>
      <c r="C558" s="68"/>
      <c r="D558" s="120">
        <f t="shared" si="10"/>
        <v>0</v>
      </c>
    </row>
    <row r="559" spans="1:4" s="2" customFormat="1" ht="18.75" customHeight="1" hidden="1">
      <c r="A559" s="119" t="s">
        <v>618</v>
      </c>
      <c r="B559" s="68"/>
      <c r="C559" s="68"/>
      <c r="D559" s="120">
        <f t="shared" si="10"/>
        <v>0</v>
      </c>
    </row>
    <row r="560" spans="1:4" s="2" customFormat="1" ht="18.75" customHeight="1" hidden="1">
      <c r="A560" s="119" t="s">
        <v>619</v>
      </c>
      <c r="B560" s="68"/>
      <c r="C560" s="68"/>
      <c r="D560" s="120">
        <f t="shared" si="10"/>
        <v>0</v>
      </c>
    </row>
    <row r="561" spans="1:4" s="2" customFormat="1" ht="17.25" customHeight="1" hidden="1">
      <c r="A561" s="119" t="s">
        <v>620</v>
      </c>
      <c r="B561" s="68"/>
      <c r="C561" s="68"/>
      <c r="D561" s="120">
        <f t="shared" si="10"/>
        <v>0</v>
      </c>
    </row>
    <row r="562" spans="1:4" s="2" customFormat="1" ht="17.25" customHeight="1" hidden="1">
      <c r="A562" s="119" t="s">
        <v>621</v>
      </c>
      <c r="B562" s="68"/>
      <c r="C562" s="68"/>
      <c r="D562" s="120">
        <f t="shared" si="10"/>
        <v>0</v>
      </c>
    </row>
    <row r="563" spans="1:4" s="2" customFormat="1" ht="17.25" customHeight="1">
      <c r="A563" s="119" t="s">
        <v>622</v>
      </c>
      <c r="B563" s="68">
        <f>B564</f>
        <v>0</v>
      </c>
      <c r="C563" s="68">
        <f>C564</f>
        <v>3</v>
      </c>
      <c r="D563" s="120">
        <f t="shared" si="10"/>
        <v>100</v>
      </c>
    </row>
    <row r="564" spans="1:4" s="2" customFormat="1" ht="17.25" customHeight="1">
      <c r="A564" s="119" t="s">
        <v>623</v>
      </c>
      <c r="B564" s="68">
        <f>SUM(B565:B567)</f>
        <v>0</v>
      </c>
      <c r="C564" s="68">
        <f>SUM(C565:C567)</f>
        <v>3</v>
      </c>
      <c r="D564" s="120">
        <f t="shared" si="10"/>
        <v>100</v>
      </c>
    </row>
    <row r="565" spans="1:4" s="2" customFormat="1" ht="17.25" customHeight="1" hidden="1">
      <c r="A565" s="119" t="s">
        <v>479</v>
      </c>
      <c r="B565" s="68"/>
      <c r="C565" s="68"/>
      <c r="D565" s="120">
        <f t="shared" si="10"/>
        <v>0</v>
      </c>
    </row>
    <row r="566" spans="1:4" s="2" customFormat="1" ht="17.25" customHeight="1">
      <c r="A566" s="119" t="s">
        <v>624</v>
      </c>
      <c r="B566" s="68"/>
      <c r="C566" s="68">
        <v>3</v>
      </c>
      <c r="D566" s="120">
        <f t="shared" si="10"/>
        <v>100</v>
      </c>
    </row>
    <row r="567" spans="1:4" s="2" customFormat="1" ht="17.25" customHeight="1" hidden="1">
      <c r="A567" s="119" t="s">
        <v>625</v>
      </c>
      <c r="B567" s="68"/>
      <c r="C567" s="68"/>
      <c r="D567" s="120">
        <f t="shared" si="10"/>
        <v>0</v>
      </c>
    </row>
    <row r="568" spans="1:4" s="2" customFormat="1" ht="17.25" customHeight="1" hidden="1">
      <c r="A568" s="119" t="s">
        <v>626</v>
      </c>
      <c r="B568" s="68"/>
      <c r="C568" s="68"/>
      <c r="D568" s="120">
        <f t="shared" si="10"/>
        <v>0</v>
      </c>
    </row>
    <row r="569" spans="1:4" s="2" customFormat="1" ht="17.25" customHeight="1" hidden="1">
      <c r="A569" s="119" t="s">
        <v>627</v>
      </c>
      <c r="B569" s="68"/>
      <c r="C569" s="68"/>
      <c r="D569" s="120">
        <f t="shared" si="10"/>
        <v>0</v>
      </c>
    </row>
    <row r="570" spans="1:4" s="2" customFormat="1" ht="17.25" customHeight="1" hidden="1">
      <c r="A570" s="119" t="s">
        <v>628</v>
      </c>
      <c r="B570" s="68"/>
      <c r="C570" s="68"/>
      <c r="D570" s="120">
        <f t="shared" si="10"/>
        <v>0</v>
      </c>
    </row>
    <row r="571" spans="1:4" s="2" customFormat="1" ht="17.25" customHeight="1" hidden="1">
      <c r="A571" s="119" t="s">
        <v>629</v>
      </c>
      <c r="B571" s="68"/>
      <c r="C571" s="68"/>
      <c r="D571" s="120">
        <f t="shared" si="10"/>
        <v>0</v>
      </c>
    </row>
    <row r="572" spans="1:4" s="2" customFormat="1" ht="17.25" customHeight="1">
      <c r="A572" s="119" t="s">
        <v>630</v>
      </c>
      <c r="B572" s="68">
        <v>500</v>
      </c>
      <c r="C572" s="68">
        <v>0</v>
      </c>
      <c r="D572" s="120">
        <f t="shared" si="10"/>
        <v>0</v>
      </c>
    </row>
    <row r="573" spans="1:4" s="2" customFormat="1" ht="17.25" customHeight="1" hidden="1">
      <c r="A573" s="119" t="s">
        <v>631</v>
      </c>
      <c r="B573" s="68"/>
      <c r="C573" s="68"/>
      <c r="D573" s="120">
        <f t="shared" si="10"/>
        <v>0</v>
      </c>
    </row>
    <row r="574" spans="1:4" s="2" customFormat="1" ht="17.25" customHeight="1" hidden="1">
      <c r="A574" s="119" t="s">
        <v>632</v>
      </c>
      <c r="B574" s="68"/>
      <c r="C574" s="68"/>
      <c r="D574" s="120">
        <f t="shared" si="10"/>
        <v>0</v>
      </c>
    </row>
    <row r="575" spans="1:4" s="2" customFormat="1" ht="17.25" customHeight="1">
      <c r="A575" s="119" t="s">
        <v>633</v>
      </c>
      <c r="B575" s="68">
        <f>SUM(B576)</f>
        <v>268</v>
      </c>
      <c r="C575" s="68">
        <f>SUM(C576)</f>
        <v>268</v>
      </c>
      <c r="D575" s="120">
        <f t="shared" si="10"/>
        <v>0</v>
      </c>
    </row>
    <row r="576" spans="1:4" s="2" customFormat="1" ht="17.25" customHeight="1">
      <c r="A576" s="119" t="s">
        <v>634</v>
      </c>
      <c r="B576" s="68">
        <v>268</v>
      </c>
      <c r="C576" s="68">
        <v>268</v>
      </c>
      <c r="D576" s="120">
        <f t="shared" si="10"/>
        <v>0</v>
      </c>
    </row>
    <row r="577" spans="1:4" s="2" customFormat="1" ht="17.25" customHeight="1" hidden="1">
      <c r="A577" s="119" t="s">
        <v>635</v>
      </c>
      <c r="B577" s="68"/>
      <c r="C577" s="68"/>
      <c r="D577" s="120">
        <f t="shared" si="10"/>
        <v>0</v>
      </c>
    </row>
    <row r="578" spans="1:4" s="2" customFormat="1" ht="17.25" customHeight="1" hidden="1">
      <c r="A578" s="119" t="s">
        <v>636</v>
      </c>
      <c r="B578" s="68"/>
      <c r="C578" s="68"/>
      <c r="D578" s="120">
        <f t="shared" si="10"/>
        <v>0</v>
      </c>
    </row>
    <row r="579" spans="1:4" ht="13.5">
      <c r="A579" s="123" t="s">
        <v>637</v>
      </c>
      <c r="B579" s="68">
        <f>SUM(B580:B582)</f>
        <v>7089</v>
      </c>
      <c r="C579" s="68">
        <f>SUM(C580:C582)</f>
        <v>6553</v>
      </c>
      <c r="D579" s="120">
        <f t="shared" si="10"/>
        <v>-8.179459789409432</v>
      </c>
    </row>
    <row r="580" spans="1:4" s="2" customFormat="1" ht="17.25" customHeight="1">
      <c r="A580" s="119" t="s">
        <v>638</v>
      </c>
      <c r="B580" s="68">
        <v>6733</v>
      </c>
      <c r="C580" s="68">
        <v>6545</v>
      </c>
      <c r="D580" s="120">
        <f t="shared" si="10"/>
        <v>-2.872421695951108</v>
      </c>
    </row>
    <row r="581" spans="1:4" s="2" customFormat="1" ht="17.25" customHeight="1">
      <c r="A581" s="119" t="s">
        <v>639</v>
      </c>
      <c r="B581" s="68">
        <v>356</v>
      </c>
      <c r="C581" s="68">
        <v>8</v>
      </c>
      <c r="D581" s="120">
        <f t="shared" si="10"/>
        <v>-4350</v>
      </c>
    </row>
    <row r="582" spans="1:4" s="2" customFormat="1" ht="17.25" customHeight="1">
      <c r="A582" s="119" t="s">
        <v>640</v>
      </c>
      <c r="B582" s="68"/>
      <c r="C582" s="68"/>
      <c r="D582" s="120">
        <f aca="true" t="shared" si="11" ref="D582:D586">IF(C582=0,0,(C582-B582)/C582*100)</f>
        <v>0</v>
      </c>
    </row>
    <row r="583" spans="1:4" ht="18" customHeight="1">
      <c r="A583" s="123" t="s">
        <v>641</v>
      </c>
      <c r="B583" s="68">
        <f>SUM(B584:B585)</f>
        <v>0</v>
      </c>
      <c r="C583" s="68"/>
      <c r="D583" s="120">
        <f t="shared" si="11"/>
        <v>0</v>
      </c>
    </row>
    <row r="584" spans="1:4" s="2" customFormat="1" ht="17.25" customHeight="1">
      <c r="A584" s="119" t="s">
        <v>642</v>
      </c>
      <c r="B584" s="68"/>
      <c r="C584" s="68"/>
      <c r="D584" s="120">
        <f t="shared" si="11"/>
        <v>0</v>
      </c>
    </row>
    <row r="585" spans="1:4" s="2" customFormat="1" ht="17.25" customHeight="1">
      <c r="A585" s="119" t="s">
        <v>643</v>
      </c>
      <c r="B585" s="68"/>
      <c r="C585" s="68"/>
      <c r="D585" s="120">
        <f t="shared" si="11"/>
        <v>0</v>
      </c>
    </row>
    <row r="586" spans="1:4" ht="18.75" customHeight="1">
      <c r="A586" s="123" t="s">
        <v>48</v>
      </c>
      <c r="B586" s="68">
        <f>B6+B579+B583</f>
        <v>30289</v>
      </c>
      <c r="C586" s="68">
        <f>C6+C579+C583</f>
        <v>27638</v>
      </c>
      <c r="D586" s="120">
        <f t="shared" si="11"/>
        <v>-9.591866271076055</v>
      </c>
    </row>
    <row r="587" ht="18.75" customHeight="1"/>
    <row r="588" spans="1:4" s="2" customFormat="1" ht="19.5" customHeight="1">
      <c r="A588" s="3"/>
      <c r="B588" s="3"/>
      <c r="C588" s="3"/>
      <c r="D588" s="3"/>
    </row>
    <row r="589" spans="1:4" s="2" customFormat="1" ht="19.5" customHeight="1">
      <c r="A589" s="3"/>
      <c r="B589" s="3"/>
      <c r="C589" s="3"/>
      <c r="D589" s="3"/>
    </row>
    <row r="590" spans="1:4" s="2" customFormat="1" ht="19.5" customHeight="1">
      <c r="A590" s="3"/>
      <c r="B590" s="3"/>
      <c r="C590" s="3"/>
      <c r="D590" s="3"/>
    </row>
    <row r="591" spans="1:4" s="2" customFormat="1" ht="19.5" customHeight="1">
      <c r="A591" s="3"/>
      <c r="B591" s="3"/>
      <c r="C591" s="3"/>
      <c r="D591" s="3"/>
    </row>
    <row r="592" spans="1:4" s="2" customFormat="1" ht="19.5" customHeight="1">
      <c r="A592" s="3"/>
      <c r="B592" s="3"/>
      <c r="C592" s="3"/>
      <c r="D592" s="3"/>
    </row>
    <row r="593" spans="1:4" s="2" customFormat="1" ht="19.5" customHeight="1">
      <c r="A593" s="3"/>
      <c r="B593" s="3"/>
      <c r="C593" s="3"/>
      <c r="D593" s="3"/>
    </row>
    <row r="594" spans="1:4" s="2" customFormat="1" ht="19.5" customHeight="1">
      <c r="A594" s="3"/>
      <c r="B594" s="3"/>
      <c r="C594" s="3"/>
      <c r="D594" s="3"/>
    </row>
    <row r="595" spans="1:4" s="2" customFormat="1" ht="19.5" customHeight="1">
      <c r="A595" s="3"/>
      <c r="B595" s="3"/>
      <c r="C595" s="3"/>
      <c r="D595" s="3"/>
    </row>
    <row r="597" ht="12.75" customHeight="1"/>
  </sheetData>
  <sheetProtection/>
  <autoFilter ref="A5:IK586"/>
  <mergeCells count="5">
    <mergeCell ref="A2:D2"/>
    <mergeCell ref="A4:A5"/>
    <mergeCell ref="B4:B5"/>
    <mergeCell ref="C4:C5"/>
    <mergeCell ref="D4:D5"/>
  </mergeCells>
  <printOptions horizontalCentered="1"/>
  <pageMargins left="0.2" right="0.2" top="0.39" bottom="0.39" header="0.2" footer="0.2"/>
  <pageSetup horizontalDpi="600" verticalDpi="600" orientation="portrait" paperSize="9"/>
  <headerFooter>
    <oddFooter>&amp;C第 &amp;P 页</oddFooter>
  </headerFooter>
</worksheet>
</file>

<file path=xl/worksheets/sheet7.xml><?xml version="1.0" encoding="utf-8"?>
<worksheet xmlns="http://schemas.openxmlformats.org/spreadsheetml/2006/main" xmlns:r="http://schemas.openxmlformats.org/officeDocument/2006/relationships">
  <dimension ref="A1:C81"/>
  <sheetViews>
    <sheetView showZeros="0" zoomScaleSheetLayoutView="100" workbookViewId="0" topLeftCell="A1">
      <selection activeCell="C22" sqref="C22"/>
    </sheetView>
  </sheetViews>
  <sheetFormatPr defaultColWidth="9.00390625" defaultRowHeight="15"/>
  <cols>
    <col min="1" max="1" width="38.8515625" style="3" customWidth="1"/>
    <col min="2" max="3" width="23.7109375" style="93" customWidth="1"/>
    <col min="4" max="16384" width="9.00390625" style="3" customWidth="1"/>
  </cols>
  <sheetData>
    <row r="1" spans="2:3" s="3" customFormat="1" ht="12.75" customHeight="1">
      <c r="B1" s="7"/>
      <c r="C1" s="7" t="s">
        <v>644</v>
      </c>
    </row>
    <row r="2" spans="1:3" s="2" customFormat="1" ht="39.75" customHeight="1">
      <c r="A2" s="33" t="s">
        <v>645</v>
      </c>
      <c r="B2" s="108"/>
      <c r="C2" s="108"/>
    </row>
    <row r="3" spans="1:3" s="2" customFormat="1" ht="15" customHeight="1">
      <c r="A3" s="96"/>
      <c r="B3" s="97"/>
      <c r="C3" s="98" t="s">
        <v>8</v>
      </c>
    </row>
    <row r="4" spans="1:3" s="107" customFormat="1" ht="12" customHeight="1">
      <c r="A4" s="99" t="s">
        <v>98</v>
      </c>
      <c r="B4" s="100" t="s">
        <v>646</v>
      </c>
      <c r="C4" s="100" t="s">
        <v>647</v>
      </c>
    </row>
    <row r="5" spans="1:3" s="107" customFormat="1" ht="12" customHeight="1">
      <c r="A5" s="99"/>
      <c r="B5" s="101"/>
      <c r="C5" s="101"/>
    </row>
    <row r="6" spans="1:3" s="3" customFormat="1" ht="18.75" customHeight="1">
      <c r="A6" s="109" t="s">
        <v>648</v>
      </c>
      <c r="B6" s="103">
        <f>B7+B34+B35+B38+B39+B40+B41+B42</f>
        <v>30289</v>
      </c>
      <c r="C6" s="103">
        <f>C7+C34+C35+C38+C39+C40+C41+C42</f>
        <v>27638</v>
      </c>
    </row>
    <row r="7" spans="1:3" s="3" customFormat="1" ht="18.75" customHeight="1">
      <c r="A7" s="102" t="s">
        <v>649</v>
      </c>
      <c r="B7" s="103">
        <f>SUM(B8,B19,B30,B33)</f>
        <v>22600</v>
      </c>
      <c r="C7" s="103">
        <f>SUM(C8,C19,C30,C33)</f>
        <v>21064</v>
      </c>
    </row>
    <row r="8" spans="1:3" s="3" customFormat="1" ht="18.75" customHeight="1">
      <c r="A8" s="102" t="s">
        <v>650</v>
      </c>
      <c r="B8" s="103">
        <f>SUM(B9:B18)</f>
        <v>15300</v>
      </c>
      <c r="C8" s="103">
        <f>SUM(C9:C18)</f>
        <v>13118</v>
      </c>
    </row>
    <row r="9" spans="1:3" s="3" customFormat="1" ht="18.75" customHeight="1">
      <c r="A9" s="102" t="s">
        <v>651</v>
      </c>
      <c r="B9" s="68">
        <v>9400</v>
      </c>
      <c r="C9" s="103">
        <v>7833</v>
      </c>
    </row>
    <row r="10" spans="1:3" s="3" customFormat="1" ht="18.75" customHeight="1">
      <c r="A10" s="102" t="s">
        <v>652</v>
      </c>
      <c r="B10" s="68">
        <v>900</v>
      </c>
      <c r="C10" s="103">
        <v>777</v>
      </c>
    </row>
    <row r="11" spans="1:3" s="3" customFormat="1" ht="18.75" customHeight="1">
      <c r="A11" s="102" t="s">
        <v>653</v>
      </c>
      <c r="B11" s="68"/>
      <c r="C11" s="103"/>
    </row>
    <row r="12" spans="1:3" s="3" customFormat="1" ht="18.75" customHeight="1">
      <c r="A12" s="102" t="s">
        <v>654</v>
      </c>
      <c r="B12" s="68"/>
      <c r="C12" s="103"/>
    </row>
    <row r="13" spans="1:3" s="3" customFormat="1" ht="18.75" customHeight="1">
      <c r="A13" s="102" t="s">
        <v>655</v>
      </c>
      <c r="B13" s="68">
        <v>5000</v>
      </c>
      <c r="C13" s="103">
        <v>4508</v>
      </c>
    </row>
    <row r="14" spans="1:3" s="3" customFormat="1" ht="18.75" customHeight="1">
      <c r="A14" s="102" t="s">
        <v>656</v>
      </c>
      <c r="B14" s="68"/>
      <c r="C14" s="103"/>
    </row>
    <row r="15" spans="1:3" s="3" customFormat="1" ht="18.75" customHeight="1" hidden="1">
      <c r="A15" s="102" t="s">
        <v>657</v>
      </c>
      <c r="B15" s="68"/>
      <c r="C15" s="103"/>
    </row>
    <row r="16" spans="1:3" s="3" customFormat="1" ht="18.75" customHeight="1" hidden="1">
      <c r="A16" s="102" t="s">
        <v>658</v>
      </c>
      <c r="B16" s="103"/>
      <c r="C16" s="103"/>
    </row>
    <row r="17" spans="1:3" s="3" customFormat="1" ht="18.75" customHeight="1" hidden="1">
      <c r="A17" s="102" t="s">
        <v>659</v>
      </c>
      <c r="B17" s="103"/>
      <c r="C17" s="103"/>
    </row>
    <row r="18" spans="1:3" s="3" customFormat="1" ht="18.75" customHeight="1">
      <c r="A18" s="102" t="s">
        <v>660</v>
      </c>
      <c r="B18" s="103"/>
      <c r="C18" s="103"/>
    </row>
    <row r="19" spans="1:3" s="3" customFormat="1" ht="18.75" customHeight="1">
      <c r="A19" s="102" t="s">
        <v>661</v>
      </c>
      <c r="B19" s="103">
        <f>SUM(B20:B29)</f>
        <v>7032</v>
      </c>
      <c r="C19" s="103">
        <f>SUM(C20:C29)</f>
        <v>7678</v>
      </c>
    </row>
    <row r="20" spans="1:3" s="3" customFormat="1" ht="18.75" customHeight="1">
      <c r="A20" s="102" t="s">
        <v>651</v>
      </c>
      <c r="B20" s="68"/>
      <c r="C20" s="103"/>
    </row>
    <row r="21" spans="1:3" s="3" customFormat="1" ht="18.75" customHeight="1">
      <c r="A21" s="102" t="s">
        <v>652</v>
      </c>
      <c r="B21" s="68">
        <v>2944</v>
      </c>
      <c r="C21" s="103">
        <f>2905+110</f>
        <v>3015</v>
      </c>
    </row>
    <row r="22" spans="1:3" s="3" customFormat="1" ht="18.75" customHeight="1">
      <c r="A22" s="102" t="s">
        <v>653</v>
      </c>
      <c r="B22" s="68"/>
      <c r="C22" s="103"/>
    </row>
    <row r="23" spans="1:3" s="3" customFormat="1" ht="18.75" customHeight="1">
      <c r="A23" s="102" t="s">
        <v>654</v>
      </c>
      <c r="B23" s="68"/>
      <c r="C23" s="103"/>
    </row>
    <row r="24" spans="1:3" s="3" customFormat="1" ht="18.75" customHeight="1">
      <c r="A24" s="102" t="s">
        <v>655</v>
      </c>
      <c r="B24" s="68">
        <v>3400</v>
      </c>
      <c r="C24" s="103">
        <v>3711</v>
      </c>
    </row>
    <row r="25" spans="1:3" s="3" customFormat="1" ht="18.75" customHeight="1">
      <c r="A25" s="102" t="s">
        <v>656</v>
      </c>
      <c r="B25" s="68"/>
      <c r="C25" s="103"/>
    </row>
    <row r="26" spans="1:3" s="3" customFormat="1" ht="18.75" customHeight="1">
      <c r="A26" s="102" t="s">
        <v>657</v>
      </c>
      <c r="B26" s="68"/>
      <c r="C26" s="103"/>
    </row>
    <row r="27" spans="1:3" s="3" customFormat="1" ht="18.75" customHeight="1">
      <c r="A27" s="102" t="s">
        <v>658</v>
      </c>
      <c r="B27" s="68">
        <v>688</v>
      </c>
      <c r="C27" s="103">
        <v>952</v>
      </c>
    </row>
    <row r="28" spans="1:3" s="3" customFormat="1" ht="18.75" customHeight="1">
      <c r="A28" s="102" t="s">
        <v>659</v>
      </c>
      <c r="B28" s="68"/>
      <c r="C28" s="103"/>
    </row>
    <row r="29" spans="1:3" s="3" customFormat="1" ht="18.75" customHeight="1">
      <c r="A29" s="102" t="s">
        <v>660</v>
      </c>
      <c r="B29" s="68"/>
      <c r="C29" s="103"/>
    </row>
    <row r="30" spans="1:3" s="3" customFormat="1" ht="18.75" customHeight="1">
      <c r="A30" s="102" t="s">
        <v>662</v>
      </c>
      <c r="B30" s="68">
        <f>SUM(B31)</f>
        <v>268</v>
      </c>
      <c r="C30" s="68">
        <f>SUM(C31)</f>
        <v>268</v>
      </c>
    </row>
    <row r="31" spans="1:3" s="3" customFormat="1" ht="18.75" customHeight="1">
      <c r="A31" s="102" t="s">
        <v>663</v>
      </c>
      <c r="B31" s="68">
        <f>SUM(B32)</f>
        <v>268</v>
      </c>
      <c r="C31" s="68">
        <f>SUM(C32)</f>
        <v>268</v>
      </c>
    </row>
    <row r="32" spans="1:3" s="3" customFormat="1" ht="18.75" customHeight="1">
      <c r="A32" s="102" t="s">
        <v>664</v>
      </c>
      <c r="B32" s="68">
        <v>268</v>
      </c>
      <c r="C32" s="103">
        <v>268</v>
      </c>
    </row>
    <row r="33" spans="1:3" s="3" customFormat="1" ht="18.75" customHeight="1">
      <c r="A33" s="102" t="s">
        <v>665</v>
      </c>
      <c r="B33" s="103"/>
      <c r="C33" s="103"/>
    </row>
    <row r="34" spans="1:3" s="3" customFormat="1" ht="18.75" customHeight="1">
      <c r="A34" s="102" t="s">
        <v>666</v>
      </c>
      <c r="B34" s="103"/>
      <c r="C34" s="103"/>
    </row>
    <row r="35" spans="1:3" s="3" customFormat="1" ht="18.75" customHeight="1">
      <c r="A35" s="102" t="s">
        <v>667</v>
      </c>
      <c r="B35" s="68">
        <f>B36</f>
        <v>6733</v>
      </c>
      <c r="C35" s="103">
        <f>C36</f>
        <v>6545</v>
      </c>
    </row>
    <row r="36" spans="1:3" s="3" customFormat="1" ht="18.75" customHeight="1">
      <c r="A36" s="102" t="s">
        <v>668</v>
      </c>
      <c r="B36" s="68">
        <f>B37</f>
        <v>6733</v>
      </c>
      <c r="C36" s="103">
        <f>C37</f>
        <v>6545</v>
      </c>
    </row>
    <row r="37" spans="1:3" s="3" customFormat="1" ht="18.75" customHeight="1">
      <c r="A37" s="102" t="s">
        <v>669</v>
      </c>
      <c r="B37" s="68">
        <v>6733</v>
      </c>
      <c r="C37" s="68">
        <v>6545</v>
      </c>
    </row>
    <row r="38" spans="1:3" s="3" customFormat="1" ht="18.75" customHeight="1">
      <c r="A38" s="102" t="s">
        <v>670</v>
      </c>
      <c r="B38" s="68">
        <v>100</v>
      </c>
      <c r="C38" s="103">
        <v>21</v>
      </c>
    </row>
    <row r="39" spans="1:3" s="3" customFormat="1" ht="18.75" customHeight="1">
      <c r="A39" s="102" t="s">
        <v>671</v>
      </c>
      <c r="B39" s="68">
        <v>500</v>
      </c>
      <c r="C39" s="103"/>
    </row>
    <row r="40" spans="1:3" s="3" customFormat="1" ht="18.75" customHeight="1">
      <c r="A40" s="102" t="s">
        <v>672</v>
      </c>
      <c r="B40" s="103"/>
      <c r="C40" s="103"/>
    </row>
    <row r="41" spans="1:3" s="3" customFormat="1" ht="18.75" customHeight="1">
      <c r="A41" s="102" t="s">
        <v>673</v>
      </c>
      <c r="B41" s="103"/>
      <c r="C41" s="103"/>
    </row>
    <row r="42" spans="1:3" s="3" customFormat="1" ht="18.75" customHeight="1">
      <c r="A42" s="102" t="s">
        <v>674</v>
      </c>
      <c r="B42" s="103">
        <v>356</v>
      </c>
      <c r="C42" s="103">
        <v>8</v>
      </c>
    </row>
    <row r="43" spans="2:3" s="3" customFormat="1" ht="15.75" customHeight="1">
      <c r="B43" s="93"/>
      <c r="C43" s="93"/>
    </row>
    <row r="44" spans="2:3" s="3" customFormat="1" ht="15.75" customHeight="1">
      <c r="B44" s="93"/>
      <c r="C44" s="93"/>
    </row>
    <row r="45" spans="2:3" s="3" customFormat="1" ht="15.75" customHeight="1">
      <c r="B45" s="93"/>
      <c r="C45" s="93"/>
    </row>
    <row r="46" spans="2:3" s="3" customFormat="1" ht="15.75" customHeight="1">
      <c r="B46" s="93"/>
      <c r="C46" s="93"/>
    </row>
    <row r="47" spans="2:3" s="3" customFormat="1" ht="15.75" customHeight="1">
      <c r="B47" s="93"/>
      <c r="C47" s="93"/>
    </row>
    <row r="48" spans="2:3" s="3" customFormat="1" ht="15.75" customHeight="1">
      <c r="B48" s="93"/>
      <c r="C48" s="93"/>
    </row>
    <row r="49" spans="2:3" s="3" customFormat="1" ht="15.75" customHeight="1">
      <c r="B49" s="93"/>
      <c r="C49" s="93"/>
    </row>
    <row r="50" spans="2:3" s="3" customFormat="1" ht="15.75" customHeight="1">
      <c r="B50" s="93"/>
      <c r="C50" s="93"/>
    </row>
    <row r="51" spans="2:3" s="3" customFormat="1" ht="15.75" customHeight="1">
      <c r="B51" s="93"/>
      <c r="C51" s="93"/>
    </row>
    <row r="52" spans="2:3" s="3" customFormat="1" ht="15.75" customHeight="1">
      <c r="B52" s="93"/>
      <c r="C52" s="93"/>
    </row>
    <row r="53" spans="2:3" s="3" customFormat="1" ht="15.75" customHeight="1">
      <c r="B53" s="93"/>
      <c r="C53" s="93"/>
    </row>
    <row r="54" spans="2:3" s="3" customFormat="1" ht="15.75" customHeight="1">
      <c r="B54" s="93"/>
      <c r="C54" s="93"/>
    </row>
    <row r="55" spans="2:3" s="3" customFormat="1" ht="15.75" customHeight="1">
      <c r="B55" s="93"/>
      <c r="C55" s="93"/>
    </row>
    <row r="56" spans="2:3" s="3" customFormat="1" ht="15.75" customHeight="1">
      <c r="B56" s="93"/>
      <c r="C56" s="93"/>
    </row>
    <row r="57" spans="2:3" s="3" customFormat="1" ht="15.75" customHeight="1">
      <c r="B57" s="93"/>
      <c r="C57" s="93"/>
    </row>
    <row r="58" spans="2:3" s="3" customFormat="1" ht="15.75" customHeight="1">
      <c r="B58" s="93"/>
      <c r="C58" s="93"/>
    </row>
    <row r="59" spans="2:3" s="3" customFormat="1" ht="15.75" customHeight="1">
      <c r="B59" s="93"/>
      <c r="C59" s="93"/>
    </row>
    <row r="60" spans="2:3" s="3" customFormat="1" ht="15.75" customHeight="1">
      <c r="B60" s="93"/>
      <c r="C60" s="93"/>
    </row>
    <row r="61" spans="2:3" s="3" customFormat="1" ht="15.75" customHeight="1">
      <c r="B61" s="93"/>
      <c r="C61" s="93"/>
    </row>
    <row r="62" spans="2:3" s="3" customFormat="1" ht="15.75" customHeight="1">
      <c r="B62" s="93"/>
      <c r="C62" s="93"/>
    </row>
    <row r="63" spans="2:3" s="3" customFormat="1" ht="15.75" customHeight="1">
      <c r="B63" s="93"/>
      <c r="C63" s="93"/>
    </row>
    <row r="64" spans="2:3" s="3" customFormat="1" ht="15.75" customHeight="1">
      <c r="B64" s="93"/>
      <c r="C64" s="93"/>
    </row>
    <row r="65" spans="2:3" s="3" customFormat="1" ht="15.75" customHeight="1">
      <c r="B65" s="93"/>
      <c r="C65" s="93"/>
    </row>
    <row r="66" spans="2:3" s="3" customFormat="1" ht="15.75" customHeight="1">
      <c r="B66" s="93"/>
      <c r="C66" s="93"/>
    </row>
    <row r="67" spans="2:3" s="3" customFormat="1" ht="15.75" customHeight="1">
      <c r="B67" s="93"/>
      <c r="C67" s="93"/>
    </row>
    <row r="68" spans="2:3" s="3" customFormat="1" ht="15.75" customHeight="1">
      <c r="B68" s="93"/>
      <c r="C68" s="93"/>
    </row>
    <row r="69" spans="2:3" s="3" customFormat="1" ht="15.75" customHeight="1">
      <c r="B69" s="93"/>
      <c r="C69" s="93"/>
    </row>
    <row r="70" spans="2:3" s="3" customFormat="1" ht="15.75" customHeight="1">
      <c r="B70" s="93"/>
      <c r="C70" s="93"/>
    </row>
    <row r="71" spans="2:3" s="3" customFormat="1" ht="15.75" customHeight="1">
      <c r="B71" s="93"/>
      <c r="C71" s="93"/>
    </row>
    <row r="72" spans="2:3" s="3" customFormat="1" ht="15.75" customHeight="1">
      <c r="B72" s="93"/>
      <c r="C72" s="93"/>
    </row>
    <row r="73" spans="2:3" s="3" customFormat="1" ht="15.75" customHeight="1">
      <c r="B73" s="93"/>
      <c r="C73" s="93"/>
    </row>
    <row r="74" spans="2:3" s="3" customFormat="1" ht="15.75" customHeight="1">
      <c r="B74" s="93"/>
      <c r="C74" s="93"/>
    </row>
    <row r="75" spans="2:3" s="3" customFormat="1" ht="15.75" customHeight="1">
      <c r="B75" s="93"/>
      <c r="C75" s="93"/>
    </row>
    <row r="76" spans="2:3" s="3" customFormat="1" ht="15.75" customHeight="1">
      <c r="B76" s="93"/>
      <c r="C76" s="93"/>
    </row>
    <row r="77" spans="2:3" s="3" customFormat="1" ht="15.75" customHeight="1">
      <c r="B77" s="93"/>
      <c r="C77" s="93"/>
    </row>
    <row r="78" spans="2:3" s="3" customFormat="1" ht="15.75" customHeight="1">
      <c r="B78" s="93"/>
      <c r="C78" s="93"/>
    </row>
    <row r="79" spans="2:3" s="3" customFormat="1" ht="15.75" customHeight="1">
      <c r="B79" s="93"/>
      <c r="C79" s="93"/>
    </row>
    <row r="80" spans="2:3" s="3" customFormat="1" ht="15.75" customHeight="1">
      <c r="B80" s="93"/>
      <c r="C80" s="93"/>
    </row>
    <row r="81" spans="2:3" s="3" customFormat="1" ht="15.75" customHeight="1">
      <c r="B81" s="93"/>
      <c r="C81" s="93"/>
    </row>
  </sheetData>
  <sheetProtection/>
  <mergeCells count="4">
    <mergeCell ref="A2:C2"/>
    <mergeCell ref="A4:A5"/>
    <mergeCell ref="B4:B5"/>
    <mergeCell ref="C4:C5"/>
  </mergeCells>
  <printOptions horizontalCentered="1"/>
  <pageMargins left="0.2" right="0.2" top="0.39" bottom="0.39" header="0.2" footer="0.2"/>
  <pageSetup horizontalDpi="600" verticalDpi="600" orientation="portrait" paperSize="9"/>
  <headerFooter>
    <oddFooter>&amp;C第 &amp;P 页</oddFooter>
  </headerFooter>
</worksheet>
</file>

<file path=xl/worksheets/sheet8.xml><?xml version="1.0" encoding="utf-8"?>
<worksheet xmlns="http://schemas.openxmlformats.org/spreadsheetml/2006/main" xmlns:r="http://schemas.openxmlformats.org/officeDocument/2006/relationships">
  <dimension ref="A1:C94"/>
  <sheetViews>
    <sheetView showZeros="0" zoomScaleSheetLayoutView="100" workbookViewId="0" topLeftCell="A1">
      <selection activeCell="A2" sqref="A2:C2"/>
    </sheetView>
  </sheetViews>
  <sheetFormatPr defaultColWidth="9.00390625" defaultRowHeight="15"/>
  <cols>
    <col min="1" max="1" width="53.00390625" style="3" customWidth="1"/>
    <col min="2" max="3" width="18.8515625" style="93" customWidth="1"/>
    <col min="4" max="16384" width="9.00390625" style="3" customWidth="1"/>
  </cols>
  <sheetData>
    <row r="1" spans="2:3" s="3" customFormat="1" ht="15.75" customHeight="1">
      <c r="B1" s="7"/>
      <c r="C1" s="52" t="s">
        <v>675</v>
      </c>
    </row>
    <row r="2" spans="1:3" s="2" customFormat="1" ht="49.5" customHeight="1">
      <c r="A2" s="94" t="s">
        <v>676</v>
      </c>
      <c r="B2" s="95"/>
      <c r="C2" s="95"/>
    </row>
    <row r="3" spans="1:3" s="2" customFormat="1" ht="15.75" customHeight="1">
      <c r="A3" s="96"/>
      <c r="B3" s="97"/>
      <c r="C3" s="98" t="s">
        <v>8</v>
      </c>
    </row>
    <row r="4" spans="1:3" s="2" customFormat="1" ht="19.5" customHeight="1">
      <c r="A4" s="99" t="s">
        <v>98</v>
      </c>
      <c r="B4" s="100" t="s">
        <v>646</v>
      </c>
      <c r="C4" s="100" t="s">
        <v>647</v>
      </c>
    </row>
    <row r="5" spans="1:3" s="2" customFormat="1" ht="19.5" customHeight="1">
      <c r="A5" s="99"/>
      <c r="B5" s="101"/>
      <c r="C5" s="101"/>
    </row>
    <row r="6" spans="1:3" s="3" customFormat="1" ht="19.5" customHeight="1">
      <c r="A6" s="102" t="s">
        <v>677</v>
      </c>
      <c r="B6" s="103">
        <f>SUM(B7,B12,B23,B30,B35,B38,B41,B44,B50,B52)</f>
        <v>15300</v>
      </c>
      <c r="C6" s="103">
        <f>SUM(C7,C12,C23,C30,C35,C38,C41,C44,C50,C52)</f>
        <v>13118</v>
      </c>
    </row>
    <row r="7" spans="1:3" s="3" customFormat="1" ht="19.5" customHeight="1">
      <c r="A7" s="102" t="s">
        <v>651</v>
      </c>
      <c r="B7" s="103">
        <f>SUM(B8:B11)</f>
        <v>9400</v>
      </c>
      <c r="C7" s="103">
        <f>SUM(C8:C11)</f>
        <v>7833</v>
      </c>
    </row>
    <row r="8" spans="1:3" s="3" customFormat="1" ht="19.5" customHeight="1">
      <c r="A8" s="102" t="s">
        <v>678</v>
      </c>
      <c r="B8" s="103">
        <v>7000</v>
      </c>
      <c r="C8" s="103">
        <v>5956</v>
      </c>
    </row>
    <row r="9" spans="1:3" s="3" customFormat="1" ht="19.5" customHeight="1">
      <c r="A9" s="102" t="s">
        <v>679</v>
      </c>
      <c r="B9" s="103">
        <v>1000</v>
      </c>
      <c r="C9" s="103">
        <v>935</v>
      </c>
    </row>
    <row r="10" spans="1:3" s="3" customFormat="1" ht="19.5" customHeight="1">
      <c r="A10" s="102" t="s">
        <v>612</v>
      </c>
      <c r="B10" s="103">
        <v>600</v>
      </c>
      <c r="C10" s="103">
        <v>188</v>
      </c>
    </row>
    <row r="11" spans="1:3" s="3" customFormat="1" ht="19.5" customHeight="1">
      <c r="A11" s="102" t="s">
        <v>680</v>
      </c>
      <c r="B11" s="103">
        <v>800</v>
      </c>
      <c r="C11" s="103">
        <v>754</v>
      </c>
    </row>
    <row r="12" spans="1:3" s="3" customFormat="1" ht="19.5" customHeight="1">
      <c r="A12" s="102" t="s">
        <v>652</v>
      </c>
      <c r="B12" s="103">
        <f>SUM(B13:B22)</f>
        <v>900</v>
      </c>
      <c r="C12" s="103">
        <f>SUM(C13:C22)</f>
        <v>777</v>
      </c>
    </row>
    <row r="13" spans="1:3" s="3" customFormat="1" ht="19.5" customHeight="1">
      <c r="A13" s="102" t="s">
        <v>681</v>
      </c>
      <c r="B13" s="103">
        <v>900</v>
      </c>
      <c r="C13" s="103">
        <v>777</v>
      </c>
    </row>
    <row r="14" spans="1:3" s="3" customFormat="1" ht="19.5" customHeight="1">
      <c r="A14" s="102" t="s">
        <v>682</v>
      </c>
      <c r="B14" s="103"/>
      <c r="C14" s="103"/>
    </row>
    <row r="15" spans="1:3" s="3" customFormat="1" ht="19.5" customHeight="1">
      <c r="A15" s="102" t="s">
        <v>683</v>
      </c>
      <c r="B15" s="103"/>
      <c r="C15" s="103"/>
    </row>
    <row r="16" spans="1:3" s="3" customFormat="1" ht="19.5" customHeight="1">
      <c r="A16" s="102" t="s">
        <v>684</v>
      </c>
      <c r="B16" s="103"/>
      <c r="C16" s="103"/>
    </row>
    <row r="17" spans="1:3" s="3" customFormat="1" ht="19.5" customHeight="1">
      <c r="A17" s="102" t="s">
        <v>685</v>
      </c>
      <c r="B17" s="103"/>
      <c r="C17" s="103"/>
    </row>
    <row r="18" spans="1:3" s="3" customFormat="1" ht="19.5" customHeight="1" hidden="1">
      <c r="A18" s="102" t="s">
        <v>686</v>
      </c>
      <c r="B18" s="103"/>
      <c r="C18" s="103"/>
    </row>
    <row r="19" spans="1:3" s="3" customFormat="1" ht="19.5" customHeight="1" hidden="1">
      <c r="A19" s="102" t="s">
        <v>687</v>
      </c>
      <c r="B19" s="103"/>
      <c r="C19" s="103"/>
    </row>
    <row r="20" spans="1:3" s="3" customFormat="1" ht="19.5" customHeight="1" hidden="1">
      <c r="A20" s="102" t="s">
        <v>688</v>
      </c>
      <c r="B20" s="103"/>
      <c r="C20" s="103"/>
    </row>
    <row r="21" spans="1:3" s="3" customFormat="1" ht="19.5" customHeight="1" hidden="1">
      <c r="A21" s="102" t="s">
        <v>689</v>
      </c>
      <c r="B21" s="103"/>
      <c r="C21" s="103"/>
    </row>
    <row r="22" spans="1:3" s="3" customFormat="1" ht="19.5" customHeight="1" hidden="1">
      <c r="A22" s="102" t="s">
        <v>690</v>
      </c>
      <c r="B22" s="103"/>
      <c r="C22" s="103"/>
    </row>
    <row r="23" spans="1:3" s="3" customFormat="1" ht="19.5" customHeight="1" hidden="1">
      <c r="A23" s="102" t="s">
        <v>653</v>
      </c>
      <c r="B23" s="103">
        <f>SUM(B24:B29)</f>
        <v>0</v>
      </c>
      <c r="C23" s="103">
        <f>SUM(C24:C29)</f>
        <v>0</v>
      </c>
    </row>
    <row r="24" spans="1:3" s="3" customFormat="1" ht="19.5" customHeight="1" hidden="1">
      <c r="A24" s="104" t="s">
        <v>691</v>
      </c>
      <c r="B24" s="103"/>
      <c r="C24" s="103"/>
    </row>
    <row r="25" spans="1:3" s="3" customFormat="1" ht="19.5" customHeight="1" hidden="1">
      <c r="A25" s="104" t="s">
        <v>692</v>
      </c>
      <c r="B25" s="103"/>
      <c r="C25" s="103"/>
    </row>
    <row r="26" spans="1:3" s="3" customFormat="1" ht="19.5" customHeight="1" hidden="1">
      <c r="A26" s="104" t="s">
        <v>693</v>
      </c>
      <c r="B26" s="103"/>
      <c r="C26" s="103"/>
    </row>
    <row r="27" spans="1:3" s="3" customFormat="1" ht="19.5" customHeight="1" hidden="1">
      <c r="A27" s="104" t="s">
        <v>694</v>
      </c>
      <c r="B27" s="103"/>
      <c r="C27" s="103"/>
    </row>
    <row r="28" spans="1:3" s="3" customFormat="1" ht="19.5" customHeight="1" hidden="1">
      <c r="A28" s="104" t="s">
        <v>695</v>
      </c>
      <c r="B28" s="103"/>
      <c r="C28" s="103"/>
    </row>
    <row r="29" spans="1:3" s="3" customFormat="1" ht="19.5" customHeight="1" hidden="1">
      <c r="A29" s="104" t="s">
        <v>696</v>
      </c>
      <c r="B29" s="103"/>
      <c r="C29" s="103"/>
    </row>
    <row r="30" spans="1:3" s="3" customFormat="1" ht="19.5" customHeight="1" hidden="1">
      <c r="A30" s="102" t="s">
        <v>654</v>
      </c>
      <c r="B30" s="103"/>
      <c r="C30" s="103"/>
    </row>
    <row r="31" spans="1:3" s="3" customFormat="1" ht="19.5" customHeight="1" hidden="1">
      <c r="A31" s="104" t="s">
        <v>692</v>
      </c>
      <c r="B31" s="103"/>
      <c r="C31" s="103"/>
    </row>
    <row r="32" spans="1:3" s="3" customFormat="1" ht="19.5" customHeight="1" hidden="1">
      <c r="A32" s="104" t="s">
        <v>694</v>
      </c>
      <c r="B32" s="103"/>
      <c r="C32" s="103"/>
    </row>
    <row r="33" spans="1:3" s="3" customFormat="1" ht="19.5" customHeight="1" hidden="1">
      <c r="A33" s="104" t="s">
        <v>697</v>
      </c>
      <c r="B33" s="103"/>
      <c r="C33" s="103"/>
    </row>
    <row r="34" spans="1:3" s="3" customFormat="1" ht="19.5" customHeight="1" hidden="1">
      <c r="A34" s="104" t="s">
        <v>696</v>
      </c>
      <c r="B34" s="103"/>
      <c r="C34" s="103"/>
    </row>
    <row r="35" spans="1:3" s="3" customFormat="1" ht="19.5" customHeight="1">
      <c r="A35" s="102" t="s">
        <v>655</v>
      </c>
      <c r="B35" s="103">
        <f>SUM(B36:B37)</f>
        <v>5000</v>
      </c>
      <c r="C35" s="103">
        <f>SUM(C36:C37)</f>
        <v>4508</v>
      </c>
    </row>
    <row r="36" spans="1:3" s="3" customFormat="1" ht="19.5" customHeight="1">
      <c r="A36" s="104" t="s">
        <v>698</v>
      </c>
      <c r="B36" s="103">
        <v>3000</v>
      </c>
      <c r="C36" s="103">
        <v>2676</v>
      </c>
    </row>
    <row r="37" spans="1:3" s="3" customFormat="1" ht="19.5" customHeight="1">
      <c r="A37" s="104" t="s">
        <v>699</v>
      </c>
      <c r="B37" s="103">
        <v>2000</v>
      </c>
      <c r="C37" s="103">
        <v>1832</v>
      </c>
    </row>
    <row r="38" spans="1:3" s="3" customFormat="1" ht="19.5" customHeight="1">
      <c r="A38" s="102" t="s">
        <v>656</v>
      </c>
      <c r="B38" s="103"/>
      <c r="C38" s="103"/>
    </row>
    <row r="39" spans="1:3" s="3" customFormat="1" ht="19.5" customHeight="1">
      <c r="A39" s="104" t="s">
        <v>700</v>
      </c>
      <c r="B39" s="103"/>
      <c r="C39" s="103"/>
    </row>
    <row r="40" spans="1:3" s="3" customFormat="1" ht="19.5" customHeight="1">
      <c r="A40" s="104" t="s">
        <v>701</v>
      </c>
      <c r="B40" s="103"/>
      <c r="C40" s="103"/>
    </row>
    <row r="41" spans="1:3" s="3" customFormat="1" ht="19.5" customHeight="1" hidden="1">
      <c r="A41" s="102" t="s">
        <v>657</v>
      </c>
      <c r="B41" s="103"/>
      <c r="C41" s="103"/>
    </row>
    <row r="42" spans="1:3" s="3" customFormat="1" ht="19.5" customHeight="1" hidden="1">
      <c r="A42" s="104" t="s">
        <v>702</v>
      </c>
      <c r="B42" s="103"/>
      <c r="C42" s="103"/>
    </row>
    <row r="43" spans="1:3" s="3" customFormat="1" ht="19.5" customHeight="1" hidden="1">
      <c r="A43" s="104" t="s">
        <v>703</v>
      </c>
      <c r="B43" s="103"/>
      <c r="C43" s="103"/>
    </row>
    <row r="44" spans="1:3" s="3" customFormat="1" ht="19.5" customHeight="1" hidden="1">
      <c r="A44" s="102" t="s">
        <v>658</v>
      </c>
      <c r="B44" s="103">
        <f>SUM(B45:B49)</f>
        <v>0</v>
      </c>
      <c r="C44" s="103">
        <f>SUM(C45:C49)</f>
        <v>0</v>
      </c>
    </row>
    <row r="45" spans="1:3" s="3" customFormat="1" ht="19.5" customHeight="1" hidden="1">
      <c r="A45" s="104" t="s">
        <v>704</v>
      </c>
      <c r="B45" s="103"/>
      <c r="C45" s="103"/>
    </row>
    <row r="46" spans="1:3" s="3" customFormat="1" ht="19.5" customHeight="1" hidden="1">
      <c r="A46" s="104" t="s">
        <v>705</v>
      </c>
      <c r="B46" s="103"/>
      <c r="C46" s="103"/>
    </row>
    <row r="47" spans="1:3" s="3" customFormat="1" ht="19.5" customHeight="1" hidden="1">
      <c r="A47" s="104" t="s">
        <v>706</v>
      </c>
      <c r="B47" s="103"/>
      <c r="C47" s="103"/>
    </row>
    <row r="48" spans="1:3" s="3" customFormat="1" ht="19.5" customHeight="1" hidden="1">
      <c r="A48" s="104" t="s">
        <v>707</v>
      </c>
      <c r="B48" s="103"/>
      <c r="C48" s="103"/>
    </row>
    <row r="49" spans="1:3" s="3" customFormat="1" ht="19.5" customHeight="1" hidden="1">
      <c r="A49" s="104" t="s">
        <v>708</v>
      </c>
      <c r="B49" s="103"/>
      <c r="C49" s="103"/>
    </row>
    <row r="50" spans="1:3" s="3" customFormat="1" ht="19.5" customHeight="1" hidden="1">
      <c r="A50" s="102" t="s">
        <v>659</v>
      </c>
      <c r="B50" s="103">
        <f>B51</f>
        <v>0</v>
      </c>
      <c r="C50" s="103"/>
    </row>
    <row r="51" spans="1:3" s="3" customFormat="1" ht="19.5" customHeight="1" hidden="1">
      <c r="A51" s="104" t="s">
        <v>709</v>
      </c>
      <c r="B51" s="103"/>
      <c r="C51" s="103"/>
    </row>
    <row r="52" spans="1:3" s="3" customFormat="1" ht="19.5" customHeight="1" hidden="1">
      <c r="A52" s="102" t="s">
        <v>660</v>
      </c>
      <c r="B52" s="105"/>
      <c r="C52" s="105"/>
    </row>
    <row r="53" spans="1:3" s="3" customFormat="1" ht="19.5" customHeight="1" hidden="1">
      <c r="A53" s="104" t="s">
        <v>710</v>
      </c>
      <c r="B53" s="103"/>
      <c r="C53" s="103"/>
    </row>
    <row r="54" spans="1:3" s="3" customFormat="1" ht="19.5" customHeight="1" hidden="1">
      <c r="A54" s="104" t="s">
        <v>711</v>
      </c>
      <c r="B54" s="103"/>
      <c r="C54" s="103"/>
    </row>
    <row r="55" spans="1:3" s="3" customFormat="1" ht="34.5" customHeight="1">
      <c r="A55" s="106"/>
      <c r="B55" s="106"/>
      <c r="C55" s="106"/>
    </row>
    <row r="56" spans="2:3" s="3" customFormat="1" ht="15.75" customHeight="1">
      <c r="B56" s="93"/>
      <c r="C56" s="93"/>
    </row>
    <row r="57" spans="2:3" s="3" customFormat="1" ht="15.75" customHeight="1">
      <c r="B57" s="93"/>
      <c r="C57" s="93"/>
    </row>
    <row r="58" spans="2:3" s="3" customFormat="1" ht="15.75" customHeight="1">
      <c r="B58" s="93"/>
      <c r="C58" s="93"/>
    </row>
    <row r="59" spans="2:3" s="3" customFormat="1" ht="15.75" customHeight="1">
      <c r="B59" s="93"/>
      <c r="C59" s="93"/>
    </row>
    <row r="60" spans="2:3" s="3" customFormat="1" ht="15.75" customHeight="1">
      <c r="B60" s="93"/>
      <c r="C60" s="93"/>
    </row>
    <row r="61" spans="2:3" s="3" customFormat="1" ht="15.75" customHeight="1">
      <c r="B61" s="93"/>
      <c r="C61" s="93"/>
    </row>
    <row r="62" spans="2:3" s="3" customFormat="1" ht="15.75" customHeight="1">
      <c r="B62" s="93"/>
      <c r="C62" s="93"/>
    </row>
    <row r="63" spans="2:3" s="3" customFormat="1" ht="15.75" customHeight="1">
      <c r="B63" s="93"/>
      <c r="C63" s="93"/>
    </row>
    <row r="64" spans="2:3" s="3" customFormat="1" ht="15.75" customHeight="1">
      <c r="B64" s="93"/>
      <c r="C64" s="93"/>
    </row>
    <row r="65" spans="2:3" s="3" customFormat="1" ht="15.75" customHeight="1">
      <c r="B65" s="93"/>
      <c r="C65" s="93"/>
    </row>
    <row r="66" spans="2:3" s="3" customFormat="1" ht="15.75" customHeight="1">
      <c r="B66" s="93"/>
      <c r="C66" s="93"/>
    </row>
    <row r="67" spans="2:3" s="3" customFormat="1" ht="15.75" customHeight="1">
      <c r="B67" s="93"/>
      <c r="C67" s="93"/>
    </row>
    <row r="68" spans="2:3" s="3" customFormat="1" ht="15.75" customHeight="1">
      <c r="B68" s="93"/>
      <c r="C68" s="93"/>
    </row>
    <row r="69" spans="2:3" s="3" customFormat="1" ht="15.75" customHeight="1">
      <c r="B69" s="93"/>
      <c r="C69" s="93"/>
    </row>
    <row r="70" spans="2:3" s="3" customFormat="1" ht="15.75" customHeight="1">
      <c r="B70" s="93"/>
      <c r="C70" s="93"/>
    </row>
    <row r="71" spans="2:3" s="3" customFormat="1" ht="15.75" customHeight="1">
      <c r="B71" s="93"/>
      <c r="C71" s="93"/>
    </row>
    <row r="72" spans="2:3" s="3" customFormat="1" ht="15.75" customHeight="1">
      <c r="B72" s="93"/>
      <c r="C72" s="93"/>
    </row>
    <row r="73" spans="2:3" s="3" customFormat="1" ht="15.75" customHeight="1">
      <c r="B73" s="93"/>
      <c r="C73" s="93"/>
    </row>
    <row r="74" spans="2:3" s="3" customFormat="1" ht="15.75" customHeight="1">
      <c r="B74" s="93"/>
      <c r="C74" s="93"/>
    </row>
    <row r="75" spans="2:3" s="3" customFormat="1" ht="15.75" customHeight="1">
      <c r="B75" s="93"/>
      <c r="C75" s="93"/>
    </row>
    <row r="76" spans="2:3" s="3" customFormat="1" ht="15.75" customHeight="1">
      <c r="B76" s="93"/>
      <c r="C76" s="93"/>
    </row>
    <row r="77" spans="2:3" s="3" customFormat="1" ht="15.75" customHeight="1">
      <c r="B77" s="93"/>
      <c r="C77" s="93"/>
    </row>
    <row r="78" spans="2:3" s="3" customFormat="1" ht="15.75" customHeight="1">
      <c r="B78" s="93"/>
      <c r="C78" s="93"/>
    </row>
    <row r="79" spans="2:3" s="3" customFormat="1" ht="15.75" customHeight="1">
      <c r="B79" s="93"/>
      <c r="C79" s="93"/>
    </row>
    <row r="80" spans="2:3" s="3" customFormat="1" ht="15.75" customHeight="1">
      <c r="B80" s="93"/>
      <c r="C80" s="93"/>
    </row>
    <row r="81" spans="2:3" s="3" customFormat="1" ht="15.75" customHeight="1">
      <c r="B81" s="93"/>
      <c r="C81" s="93"/>
    </row>
    <row r="82" spans="2:3" s="3" customFormat="1" ht="15.75" customHeight="1">
      <c r="B82" s="93"/>
      <c r="C82" s="93"/>
    </row>
    <row r="83" spans="2:3" s="3" customFormat="1" ht="15.75" customHeight="1">
      <c r="B83" s="93"/>
      <c r="C83" s="93"/>
    </row>
    <row r="84" spans="2:3" s="3" customFormat="1" ht="15.75" customHeight="1">
      <c r="B84" s="93"/>
      <c r="C84" s="93"/>
    </row>
    <row r="85" spans="2:3" s="3" customFormat="1" ht="15.75" customHeight="1">
      <c r="B85" s="93"/>
      <c r="C85" s="93"/>
    </row>
    <row r="86" spans="2:3" s="3" customFormat="1" ht="15.75" customHeight="1">
      <c r="B86" s="93"/>
      <c r="C86" s="93"/>
    </row>
    <row r="87" spans="2:3" s="3" customFormat="1" ht="15.75" customHeight="1">
      <c r="B87" s="93"/>
      <c r="C87" s="93"/>
    </row>
    <row r="88" spans="2:3" s="3" customFormat="1" ht="15.75" customHeight="1">
      <c r="B88" s="93"/>
      <c r="C88" s="93"/>
    </row>
    <row r="89" spans="2:3" s="3" customFormat="1" ht="15.75" customHeight="1">
      <c r="B89" s="93"/>
      <c r="C89" s="93"/>
    </row>
    <row r="90" spans="2:3" s="3" customFormat="1" ht="15.75" customHeight="1">
      <c r="B90" s="93"/>
      <c r="C90" s="93"/>
    </row>
    <row r="91" spans="2:3" s="3" customFormat="1" ht="15.75" customHeight="1">
      <c r="B91" s="93"/>
      <c r="C91" s="93"/>
    </row>
    <row r="92" spans="2:3" s="3" customFormat="1" ht="15.75" customHeight="1">
      <c r="B92" s="93"/>
      <c r="C92" s="93"/>
    </row>
    <row r="93" spans="2:3" s="3" customFormat="1" ht="15.75" customHeight="1">
      <c r="B93" s="93"/>
      <c r="C93" s="93"/>
    </row>
    <row r="94" spans="2:3" s="3" customFormat="1" ht="15.75" customHeight="1">
      <c r="B94" s="93"/>
      <c r="C94" s="93"/>
    </row>
  </sheetData>
  <sheetProtection/>
  <mergeCells count="5">
    <mergeCell ref="A2:C2"/>
    <mergeCell ref="A55:C55"/>
    <mergeCell ref="A4:A5"/>
    <mergeCell ref="B4:B5"/>
    <mergeCell ref="C4:C5"/>
  </mergeCells>
  <printOptions horizontalCentered="1"/>
  <pageMargins left="0.20069444444444445" right="0.20069444444444445" top="0.38958333333333334" bottom="0.38958333333333334" header="0.20069444444444445" footer="0.20069444444444445"/>
  <pageSetup horizontalDpi="600" verticalDpi="600" orientation="portrait" paperSize="9"/>
  <headerFooter>
    <oddFooter>&amp;C第 &amp;P 页</oddFooter>
  </headerFooter>
</worksheet>
</file>

<file path=xl/worksheets/sheet9.xml><?xml version="1.0" encoding="utf-8"?>
<worksheet xmlns="http://schemas.openxmlformats.org/spreadsheetml/2006/main" xmlns:r="http://schemas.openxmlformats.org/officeDocument/2006/relationships">
  <dimension ref="A1:G23"/>
  <sheetViews>
    <sheetView showZeros="0" zoomScaleSheetLayoutView="100" workbookViewId="0" topLeftCell="A1">
      <selection activeCell="A12" sqref="A12"/>
    </sheetView>
  </sheetViews>
  <sheetFormatPr defaultColWidth="9.00390625" defaultRowHeight="15"/>
  <cols>
    <col min="1" max="1" width="48.28125" style="75" customWidth="1"/>
    <col min="2" max="3" width="19.28125" style="75" customWidth="1"/>
    <col min="4" max="16384" width="9.00390625" style="75" customWidth="1"/>
  </cols>
  <sheetData>
    <row r="1" spans="1:3" s="75" customFormat="1" ht="21" customHeight="1">
      <c r="A1" s="76"/>
      <c r="B1" s="76"/>
      <c r="C1" s="77" t="s">
        <v>712</v>
      </c>
    </row>
    <row r="2" spans="1:3" s="75" customFormat="1" ht="30" customHeight="1">
      <c r="A2" s="78" t="s">
        <v>713</v>
      </c>
      <c r="B2" s="78"/>
      <c r="C2" s="78"/>
    </row>
    <row r="3" spans="1:3" s="75" customFormat="1" ht="18.75" customHeight="1">
      <c r="A3" s="79"/>
      <c r="B3" s="79"/>
      <c r="C3" s="80" t="s">
        <v>8</v>
      </c>
    </row>
    <row r="4" spans="1:3" s="75" customFormat="1" ht="25.5" customHeight="1">
      <c r="A4" s="81" t="s">
        <v>98</v>
      </c>
      <c r="B4" s="81" t="s">
        <v>714</v>
      </c>
      <c r="C4" s="81" t="s">
        <v>647</v>
      </c>
    </row>
    <row r="5" spans="1:3" s="75" customFormat="1" ht="25.5" customHeight="1">
      <c r="A5" s="82" t="s">
        <v>715</v>
      </c>
      <c r="B5" s="83">
        <f>B6+B7+B10</f>
        <v>247.35000000000002</v>
      </c>
      <c r="C5" s="83">
        <f>C6+C7+C10</f>
        <v>199</v>
      </c>
    </row>
    <row r="6" spans="1:3" s="75" customFormat="1" ht="25.5" customHeight="1">
      <c r="A6" s="82" t="s">
        <v>716</v>
      </c>
      <c r="B6" s="83"/>
      <c r="C6" s="83"/>
    </row>
    <row r="7" spans="1:3" s="75" customFormat="1" ht="25.5" customHeight="1">
      <c r="A7" s="82" t="s">
        <v>717</v>
      </c>
      <c r="B7" s="83">
        <f>B8+B9</f>
        <v>119.46000000000001</v>
      </c>
      <c r="C7" s="83">
        <f>C8+C9</f>
        <v>66</v>
      </c>
    </row>
    <row r="8" spans="1:3" s="75" customFormat="1" ht="25.5" customHeight="1">
      <c r="A8" s="82" t="s">
        <v>718</v>
      </c>
      <c r="B8" s="83">
        <v>94.18</v>
      </c>
      <c r="C8" s="83">
        <v>52</v>
      </c>
    </row>
    <row r="9" spans="1:3" s="75" customFormat="1" ht="25.5" customHeight="1">
      <c r="A9" s="82" t="s">
        <v>719</v>
      </c>
      <c r="B9" s="83">
        <v>25.28</v>
      </c>
      <c r="C9" s="83">
        <v>14</v>
      </c>
    </row>
    <row r="10" spans="1:3" s="75" customFormat="1" ht="25.5" customHeight="1">
      <c r="A10" s="82" t="s">
        <v>720</v>
      </c>
      <c r="B10" s="83">
        <v>127.89</v>
      </c>
      <c r="C10" s="83">
        <v>133</v>
      </c>
    </row>
    <row r="11" spans="1:3" s="75" customFormat="1" ht="30" customHeight="1">
      <c r="A11" s="84"/>
      <c r="B11" s="85"/>
      <c r="C11" s="86"/>
    </row>
    <row r="12" spans="1:2" s="75" customFormat="1" ht="18" customHeight="1">
      <c r="A12" s="87"/>
      <c r="B12" s="88"/>
    </row>
    <row r="13" spans="1:3" s="75" customFormat="1" ht="34.5" customHeight="1">
      <c r="A13" s="89"/>
      <c r="B13" s="89"/>
      <c r="C13" s="89"/>
    </row>
    <row r="14" spans="1:3" s="75" customFormat="1" ht="31.5" customHeight="1">
      <c r="A14" s="89"/>
      <c r="B14" s="89"/>
      <c r="C14" s="89"/>
    </row>
    <row r="15" spans="1:3" s="75" customFormat="1" ht="33" customHeight="1">
      <c r="A15" s="89"/>
      <c r="B15" s="89"/>
      <c r="C15" s="89"/>
    </row>
    <row r="16" spans="1:2" s="75" customFormat="1" ht="18" customHeight="1">
      <c r="A16" s="90"/>
      <c r="B16" s="91"/>
    </row>
    <row r="17" spans="1:7" s="75" customFormat="1" ht="18" customHeight="1">
      <c r="A17" s="89"/>
      <c r="B17" s="89"/>
      <c r="C17" s="89"/>
      <c r="D17" s="92"/>
      <c r="E17" s="92"/>
      <c r="F17" s="92"/>
      <c r="G17" s="92"/>
    </row>
    <row r="18" spans="1:7" s="75" customFormat="1" ht="18" customHeight="1">
      <c r="A18" s="89"/>
      <c r="B18" s="89"/>
      <c r="C18" s="89"/>
      <c r="D18" s="92"/>
      <c r="E18" s="92"/>
      <c r="F18" s="92"/>
      <c r="G18" s="92"/>
    </row>
    <row r="19" spans="1:7" s="75" customFormat="1" ht="18" customHeight="1">
      <c r="A19" s="89"/>
      <c r="B19" s="89"/>
      <c r="C19" s="89"/>
      <c r="D19" s="92"/>
      <c r="E19" s="92"/>
      <c r="F19" s="92"/>
      <c r="G19" s="92"/>
    </row>
    <row r="20" spans="1:7" s="75" customFormat="1" ht="27.75" customHeight="1">
      <c r="A20" s="89"/>
      <c r="B20" s="89"/>
      <c r="C20" s="89"/>
      <c r="D20" s="92"/>
      <c r="E20" s="92"/>
      <c r="F20" s="92"/>
      <c r="G20" s="92"/>
    </row>
    <row r="21" spans="1:7" s="75" customFormat="1" ht="27.75" customHeight="1">
      <c r="A21" s="89"/>
      <c r="B21" s="89"/>
      <c r="C21" s="89"/>
      <c r="D21" s="92"/>
      <c r="E21" s="92"/>
      <c r="F21" s="92"/>
      <c r="G21" s="92"/>
    </row>
    <row r="22" spans="1:7" s="75" customFormat="1" ht="27.75" customHeight="1">
      <c r="A22" s="89"/>
      <c r="B22" s="89"/>
      <c r="C22" s="89"/>
      <c r="D22" s="92"/>
      <c r="E22" s="92"/>
      <c r="F22" s="92"/>
      <c r="G22" s="92"/>
    </row>
    <row r="23" spans="1:2" s="75" customFormat="1" ht="18" customHeight="1">
      <c r="A23" s="90"/>
      <c r="B23" s="91"/>
    </row>
  </sheetData>
  <sheetProtection/>
  <mergeCells count="7">
    <mergeCell ref="A2:C2"/>
    <mergeCell ref="A11:C11"/>
    <mergeCell ref="A13:C13"/>
    <mergeCell ref="A14:C14"/>
    <mergeCell ref="A15:C15"/>
    <mergeCell ref="A17:C19"/>
    <mergeCell ref="A20:C22"/>
  </mergeCells>
  <printOptions horizontalCentered="1"/>
  <pageMargins left="0.2" right="0.2" top="0.39" bottom="0.39" header="0.2" footer="0.2"/>
  <pageSetup horizontalDpi="600" verticalDpi="600" orientation="portrait" paperSize="9"/>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农卓斌</cp:lastModifiedBy>
  <dcterms:created xsi:type="dcterms:W3CDTF">2018-11-14T09:14:35Z</dcterms:created>
  <dcterms:modified xsi:type="dcterms:W3CDTF">2024-04-17T07:45:26Z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2052-11.8.2.11813</vt:lpwstr>
  </property>
  <property fmtid="{D5CDD505-2E9C-101B-9397-08002B2CF9AE}" pid="4" name="KSOReadingLayo">
    <vt:bool>true</vt:bool>
  </property>
  <property fmtid="{D5CDD505-2E9C-101B-9397-08002B2CF9AE}" pid="5" name="I">
    <vt:lpwstr>836449C823B54D2EACA8F49FC251C20A</vt:lpwstr>
  </property>
</Properties>
</file>