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3280" windowHeight="10365"/>
  </bookViews>
  <sheets>
    <sheet name="Sheet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U14" i="1" l="1"/>
  <c r="T14" i="1"/>
  <c r="R14" i="1"/>
  <c r="M14" i="1"/>
  <c r="L14" i="1"/>
  <c r="K14" i="1"/>
  <c r="J14" i="1"/>
  <c r="I14" i="1"/>
  <c r="H14" i="1"/>
  <c r="G14" i="1"/>
  <c r="F14" i="1"/>
  <c r="E14" i="1"/>
  <c r="D14" i="1"/>
  <c r="C14" i="1"/>
  <c r="B14" i="1"/>
  <c r="V13" i="1"/>
  <c r="O13" i="1"/>
  <c r="Q13" i="1" s="1"/>
  <c r="N13" i="1"/>
  <c r="S13" i="1" s="1"/>
  <c r="M13" i="1"/>
  <c r="L13" i="1"/>
  <c r="K13" i="1"/>
  <c r="J13" i="1"/>
  <c r="I13" i="1"/>
  <c r="H13" i="1"/>
  <c r="G13" i="1"/>
  <c r="F13" i="1"/>
  <c r="E13" i="1"/>
  <c r="D13" i="1"/>
  <c r="C13" i="1"/>
  <c r="B13" i="1"/>
  <c r="V12" i="1"/>
  <c r="V14" i="1" s="1"/>
  <c r="U12" i="1"/>
  <c r="T12" i="1"/>
  <c r="R12" i="1"/>
  <c r="M12" i="1"/>
  <c r="L12" i="1"/>
  <c r="K12" i="1"/>
  <c r="J12" i="1"/>
  <c r="I12" i="1"/>
  <c r="H12" i="1"/>
  <c r="G12" i="1"/>
  <c r="F12" i="1"/>
  <c r="E12" i="1"/>
  <c r="D12" i="1"/>
  <c r="C12" i="1"/>
  <c r="B12" i="1"/>
  <c r="V11" i="1"/>
  <c r="U11" i="1"/>
  <c r="T11" i="1"/>
  <c r="R11" i="1"/>
  <c r="P11" i="1"/>
  <c r="P12" i="1" s="1"/>
  <c r="P14" i="1" s="1"/>
  <c r="M11" i="1"/>
  <c r="L11" i="1"/>
  <c r="K11" i="1"/>
  <c r="J11" i="1"/>
  <c r="I11" i="1"/>
  <c r="H11" i="1"/>
  <c r="G11" i="1"/>
  <c r="F11" i="1"/>
  <c r="E11" i="1"/>
  <c r="D11" i="1"/>
  <c r="C11" i="1"/>
  <c r="B11" i="1"/>
  <c r="V10" i="1"/>
  <c r="U10" i="1"/>
  <c r="T10" i="1"/>
  <c r="P10" i="1"/>
  <c r="O10" i="1"/>
  <c r="Q10" i="1" s="1"/>
  <c r="N10" i="1"/>
  <c r="S10" i="1" s="1"/>
  <c r="M10" i="1"/>
  <c r="L10" i="1"/>
  <c r="K10" i="1"/>
  <c r="J10" i="1"/>
  <c r="I10" i="1"/>
  <c r="H10" i="1"/>
  <c r="G10" i="1"/>
  <c r="F10" i="1"/>
  <c r="E10" i="1"/>
  <c r="D10" i="1"/>
  <c r="C10" i="1"/>
  <c r="B10" i="1"/>
  <c r="V9" i="1"/>
  <c r="U9" i="1"/>
  <c r="T9" i="1"/>
  <c r="O9" i="1"/>
  <c r="O11" i="1" s="1"/>
  <c r="N9" i="1"/>
  <c r="Q9" i="1" s="1"/>
  <c r="M9" i="1"/>
  <c r="L9" i="1"/>
  <c r="K9" i="1"/>
  <c r="J9" i="1"/>
  <c r="I9" i="1"/>
  <c r="H9" i="1"/>
  <c r="G9" i="1"/>
  <c r="F9" i="1"/>
  <c r="E9" i="1"/>
  <c r="D9" i="1"/>
  <c r="C9" i="1"/>
  <c r="B9" i="1"/>
  <c r="V8" i="1"/>
  <c r="U8" i="1"/>
  <c r="T8" i="1"/>
  <c r="R8" i="1"/>
  <c r="P8" i="1"/>
  <c r="M8" i="1"/>
  <c r="L8" i="1"/>
  <c r="K8" i="1"/>
  <c r="J8" i="1"/>
  <c r="I8" i="1"/>
  <c r="H8" i="1"/>
  <c r="G8" i="1"/>
  <c r="F8" i="1"/>
  <c r="E8" i="1"/>
  <c r="D8" i="1"/>
  <c r="C8" i="1"/>
  <c r="B8" i="1"/>
  <c r="V7" i="1"/>
  <c r="U7" i="1"/>
  <c r="T7" i="1"/>
  <c r="P7" i="1"/>
  <c r="O7" i="1"/>
  <c r="Q7" i="1" s="1"/>
  <c r="N7" i="1"/>
  <c r="S7" i="1" s="1"/>
  <c r="M7" i="1"/>
  <c r="L7" i="1"/>
  <c r="K7" i="1"/>
  <c r="J7" i="1"/>
  <c r="I7" i="1"/>
  <c r="H7" i="1"/>
  <c r="G7" i="1"/>
  <c r="F7" i="1"/>
  <c r="E7" i="1"/>
  <c r="D7" i="1"/>
  <c r="C7" i="1"/>
  <c r="B7" i="1"/>
  <c r="V6" i="1"/>
  <c r="U6" i="1"/>
  <c r="T6" i="1"/>
  <c r="P6" i="1"/>
  <c r="O6" i="1"/>
  <c r="Q6" i="1" s="1"/>
  <c r="N6" i="1"/>
  <c r="S6" i="1" s="1"/>
  <c r="M6" i="1"/>
  <c r="L6" i="1"/>
  <c r="K6" i="1"/>
  <c r="J6" i="1"/>
  <c r="I6" i="1"/>
  <c r="H6" i="1"/>
  <c r="G6" i="1"/>
  <c r="F6" i="1"/>
  <c r="E6" i="1"/>
  <c r="D6" i="1"/>
  <c r="C6" i="1"/>
  <c r="B6" i="1"/>
  <c r="V5" i="1"/>
  <c r="U5" i="1"/>
  <c r="T5" i="1"/>
  <c r="P5" i="1"/>
  <c r="O5" i="1"/>
  <c r="O8" i="1" s="1"/>
  <c r="N5" i="1"/>
  <c r="N8" i="1" s="1"/>
  <c r="M5" i="1"/>
  <c r="L5" i="1"/>
  <c r="K5" i="1"/>
  <c r="J5" i="1"/>
  <c r="I5" i="1"/>
  <c r="H5" i="1"/>
  <c r="G5" i="1"/>
  <c r="F5" i="1"/>
  <c r="E5" i="1"/>
  <c r="D5" i="1"/>
  <c r="C5" i="1"/>
  <c r="B5" i="1"/>
  <c r="S8" i="1" l="1"/>
  <c r="Q11" i="1"/>
  <c r="O12" i="1"/>
  <c r="Q8" i="1"/>
  <c r="S5" i="1"/>
  <c r="S9" i="1"/>
  <c r="N11" i="1"/>
  <c r="S11" i="1" s="1"/>
  <c r="Q5" i="1"/>
  <c r="O14" i="1" l="1"/>
  <c r="N12" i="1"/>
  <c r="N14" i="1" l="1"/>
  <c r="S14" i="1" s="1"/>
  <c r="S12" i="1"/>
  <c r="Q14" i="1"/>
  <c r="Q12" i="1"/>
</calcChain>
</file>

<file path=xl/sharedStrings.xml><?xml version="1.0" encoding="utf-8"?>
<sst xmlns="http://schemas.openxmlformats.org/spreadsheetml/2006/main" count="36" uniqueCount="29">
  <si>
    <t>附件1</t>
  </si>
  <si>
    <t>单位：元</t>
  </si>
  <si>
    <t>单位</t>
  </si>
  <si>
    <t>门诊
人次</t>
  </si>
  <si>
    <t>比上年
增减%</t>
  </si>
  <si>
    <t>门诊
平均
费用</t>
  </si>
  <si>
    <t>其中
药费</t>
  </si>
  <si>
    <t>实际占用总床日数</t>
  </si>
  <si>
    <t>日人均住院费用</t>
  </si>
  <si>
    <t>医疗收入</t>
  </si>
  <si>
    <t>药品
收入</t>
  </si>
  <si>
    <t>中草药收入</t>
  </si>
  <si>
    <t>药占比（不含中草药）%</t>
  </si>
  <si>
    <t>卫生材
料费</t>
  </si>
  <si>
    <t>百元医疗收入（不含药品收入）消耗卫生材料费（元）</t>
  </si>
  <si>
    <t>出院病人平均住院天数</t>
  </si>
  <si>
    <t>每门诊
人次住
院率%</t>
  </si>
  <si>
    <t xml:space="preserve"> </t>
  </si>
  <si>
    <t>区人民医院</t>
  </si>
  <si>
    <t>市中医院三水中医院</t>
  </si>
  <si>
    <t>区妇幼保健院</t>
  </si>
  <si>
    <t>区级单位小计</t>
  </si>
  <si>
    <t>大塘卫生院</t>
  </si>
  <si>
    <t>南山六和卫生院</t>
  </si>
  <si>
    <t>镇级单位小计</t>
  </si>
  <si>
    <t xml:space="preserve"> 合 计</t>
  </si>
  <si>
    <t>区疾病防治所</t>
  </si>
  <si>
    <t>累计</t>
  </si>
  <si>
    <t>2017年1-12月三水区医疗单位财务分析表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</si>
</sst>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"/>
    <numFmt numFmtId="177" formatCode="#,##0_ "/>
    <numFmt numFmtId="178" formatCode="0.0"/>
    <numFmt numFmtId="179" formatCode="0.0_ "/>
    <numFmt numFmtId="180" formatCode="#,##0_);[Red]\(#,##0\)"/>
    <numFmt numFmtId="181" formatCode="#,##0.00_ "/>
  </numFmts>
  <fonts count="16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b/>
      <sz val="22"/>
      <name val="方正仿宋简体"/>
      <charset val="134"/>
    </font>
    <font>
      <b/>
      <sz val="22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sz val="12"/>
      <name val="方正仿宋简体"/>
      <charset val="134"/>
    </font>
    <font>
      <b/>
      <sz val="10"/>
      <name val="方正仿宋简体"/>
      <charset val="134"/>
    </font>
    <font>
      <sz val="10"/>
      <name val="宋体"/>
      <charset val="134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方正仿宋简体"/>
      <charset val="134"/>
    </font>
    <font>
      <b/>
      <sz val="9"/>
      <name val="方正仿宋简体"/>
      <charset val="134"/>
    </font>
    <font>
      <sz val="9"/>
      <name val="方正仿宋简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justify"/>
    </xf>
    <xf numFmtId="0" fontId="4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178" fontId="10" fillId="0" borderId="2" xfId="0" applyNumberFormat="1" applyFont="1" applyFill="1" applyBorder="1" applyAlignment="1">
      <alignment horizontal="center" vertical="center"/>
    </xf>
    <xf numFmtId="179" fontId="11" fillId="0" borderId="2" xfId="0" applyNumberFormat="1" applyFont="1" applyFill="1" applyBorder="1" applyAlignment="1">
      <alignment horizontal="center" vertical="center"/>
    </xf>
    <xf numFmtId="180" fontId="10" fillId="0" borderId="2" xfId="0" applyNumberFormat="1" applyFont="1" applyFill="1" applyBorder="1" applyAlignment="1">
      <alignment horizontal="center" vertical="center"/>
    </xf>
    <xf numFmtId="181" fontId="10" fillId="0" borderId="2" xfId="0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/>
    <xf numFmtId="0" fontId="11" fillId="0" borderId="2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&#27599;&#23395;&#24230;&#65289;&#25910;&#25903;&#19968;&#35272;&#34920;&#65288;&#23436;&#25972;&#29256;&#65289;/&#20250;&#23457;&#25968;&#25454;&#20998;&#26512;&#36164;&#26009;/2017&#24180;12&#26376;%20-&#20309;&#311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60Qex"/>
      <sheetName val="总表"/>
      <sheetName val="上期数表"/>
      <sheetName val="Recovered_Sheet1"/>
      <sheetName val="表一"/>
      <sheetName val="表二"/>
      <sheetName val="表三（门诊费用）"/>
      <sheetName val="表四（住院费用）"/>
      <sheetName val="表五（住院分析）"/>
      <sheetName val="表六（收支比例）"/>
      <sheetName val="表七（工作量和费用）"/>
      <sheetName val="表八（基本数字）"/>
    </sheetNames>
    <sheetDataSet>
      <sheetData sheetId="0"/>
      <sheetData sheetId="1">
        <row r="3">
          <cell r="I3">
            <v>116253603.44</v>
          </cell>
          <cell r="K3">
            <v>265430375.84</v>
          </cell>
          <cell r="T3">
            <v>83484431.310000002</v>
          </cell>
          <cell r="V3">
            <v>393439958.14999998</v>
          </cell>
          <cell r="W3">
            <v>10352733.939999999</v>
          </cell>
        </row>
        <row r="4">
          <cell r="I4">
            <v>74197394.829999998</v>
          </cell>
          <cell r="K4">
            <v>154846938.37</v>
          </cell>
          <cell r="T4">
            <v>20010645.760000002</v>
          </cell>
          <cell r="V4">
            <v>121973756.86000001</v>
          </cell>
          <cell r="W4">
            <v>7580315.79</v>
          </cell>
        </row>
        <row r="5">
          <cell r="I5">
            <v>21366289</v>
          </cell>
          <cell r="K5">
            <v>81246322</v>
          </cell>
          <cell r="T5">
            <v>10036450</v>
          </cell>
          <cell r="V5">
            <v>75309264</v>
          </cell>
          <cell r="W5">
            <v>6121144</v>
          </cell>
        </row>
        <row r="6">
          <cell r="I6">
            <v>7230256</v>
          </cell>
          <cell r="K6">
            <v>12347968</v>
          </cell>
          <cell r="T6">
            <v>965356</v>
          </cell>
          <cell r="V6">
            <v>2846975</v>
          </cell>
          <cell r="W6">
            <v>4451344</v>
          </cell>
        </row>
        <row r="7">
          <cell r="I7">
            <v>4076825.15</v>
          </cell>
          <cell r="K7">
            <v>6837419.8700000001</v>
          </cell>
          <cell r="T7">
            <v>394571.81</v>
          </cell>
          <cell r="V7">
            <v>1449108.18</v>
          </cell>
          <cell r="W7">
            <v>903466</v>
          </cell>
        </row>
        <row r="8">
          <cell r="I8">
            <v>13007741.880000001</v>
          </cell>
          <cell r="K8">
            <v>20259725.09</v>
          </cell>
          <cell r="V8">
            <v>0</v>
          </cell>
          <cell r="W8">
            <v>33727003</v>
          </cell>
        </row>
      </sheetData>
      <sheetData sheetId="2"/>
      <sheetData sheetId="3"/>
      <sheetData sheetId="4"/>
      <sheetData sheetId="5">
        <row r="7">
          <cell r="C7">
            <v>1599786</v>
          </cell>
          <cell r="D7">
            <v>-5.1409793606595429</v>
          </cell>
          <cell r="I7">
            <v>165.91617618856523</v>
          </cell>
          <cell r="J7">
            <v>10.658763683673442</v>
          </cell>
          <cell r="K7">
            <v>72.668221524628919</v>
          </cell>
          <cell r="L7">
            <v>4.1091998920185233</v>
          </cell>
          <cell r="N7">
            <v>301387</v>
          </cell>
          <cell r="O7">
            <v>10.66571197767496</v>
          </cell>
          <cell r="T7">
            <v>1305.4310841210802</v>
          </cell>
          <cell r="U7">
            <v>0.76905929731015021</v>
          </cell>
          <cell r="V7">
            <v>277.00077080298752</v>
          </cell>
          <cell r="W7">
            <v>-17.259339898737522</v>
          </cell>
        </row>
        <row r="8">
          <cell r="C8">
            <v>1233321</v>
          </cell>
          <cell r="D8">
            <v>12.289852750112203</v>
          </cell>
          <cell r="I8">
            <v>125.55282717962315</v>
          </cell>
          <cell r="J8">
            <v>0.76268796664291472</v>
          </cell>
          <cell r="K8">
            <v>60.160651468676846</v>
          </cell>
          <cell r="L8">
            <v>2.2147081325244073</v>
          </cell>
          <cell r="N8">
            <v>125504</v>
          </cell>
          <cell r="O8">
            <v>4.7044591832478204</v>
          </cell>
          <cell r="T8">
            <v>971.87146911652235</v>
          </cell>
          <cell r="U8">
            <v>0.33731548772672681</v>
          </cell>
          <cell r="V8">
            <v>159.44229474757779</v>
          </cell>
          <cell r="W8">
            <v>-10.175438562243016</v>
          </cell>
        </row>
        <row r="9">
          <cell r="C9">
            <v>1033916</v>
          </cell>
          <cell r="D9">
            <v>8.7990200978849771</v>
          </cell>
          <cell r="I9">
            <v>78.58116326664836</v>
          </cell>
          <cell r="J9">
            <v>3.5859536928149822</v>
          </cell>
          <cell r="K9">
            <v>20.665401251165473</v>
          </cell>
          <cell r="L9">
            <v>-5.3558310399281908</v>
          </cell>
          <cell r="N9">
            <v>85402</v>
          </cell>
          <cell r="O9">
            <v>11.029927975246352</v>
          </cell>
          <cell r="T9">
            <v>881.82084728694883</v>
          </cell>
          <cell r="U9">
            <v>16.314602040072799</v>
          </cell>
          <cell r="V9">
            <v>117.52008149692044</v>
          </cell>
          <cell r="W9">
            <v>8.4133593145022445</v>
          </cell>
        </row>
        <row r="10">
          <cell r="C10">
            <v>3867023</v>
          </cell>
          <cell r="D10">
            <v>3.5313151584793587</v>
          </cell>
          <cell r="I10">
            <v>129.69243684612169</v>
          </cell>
          <cell r="J10">
            <v>4.8954844047785855</v>
          </cell>
          <cell r="K10">
            <v>54.775285088813796</v>
          </cell>
          <cell r="L10">
            <v>0.74034874669951023</v>
          </cell>
          <cell r="N10">
            <v>512293</v>
          </cell>
          <cell r="O10">
            <v>9.2022774410975359</v>
          </cell>
          <cell r="T10">
            <v>1153.0959412094251</v>
          </cell>
          <cell r="U10">
            <v>2.6023320041155245</v>
          </cell>
          <cell r="V10">
            <v>221.61444148173021</v>
          </cell>
          <cell r="W10">
            <v>-13.936139230396037</v>
          </cell>
        </row>
        <row r="11">
          <cell r="C11">
            <v>237450</v>
          </cell>
          <cell r="D11">
            <v>-3.5861329695227369</v>
          </cell>
          <cell r="I11">
            <v>52.002392082543693</v>
          </cell>
          <cell r="J11">
            <v>-15.55025483528685</v>
          </cell>
          <cell r="K11">
            <v>30.449593598652349</v>
          </cell>
          <cell r="L11">
            <v>-4.7140914467392747</v>
          </cell>
          <cell r="N11">
            <v>7680</v>
          </cell>
          <cell r="O11">
            <v>9.1529277998862995</v>
          </cell>
          <cell r="T11">
            <v>370.69986979166669</v>
          </cell>
          <cell r="U11">
            <v>0.77612308117964801</v>
          </cell>
          <cell r="V11">
            <v>125.69739583333333</v>
          </cell>
          <cell r="W11">
            <v>-16.928318160627171</v>
          </cell>
        </row>
        <row r="12">
          <cell r="C12">
            <v>101100</v>
          </cell>
          <cell r="D12">
            <v>2.3248281934759092</v>
          </cell>
          <cell r="I12">
            <v>67.630265776458955</v>
          </cell>
          <cell r="J12">
            <v>13.487144766562011</v>
          </cell>
          <cell r="K12">
            <v>40.324680019782392</v>
          </cell>
          <cell r="L12">
            <v>25.02728119420685</v>
          </cell>
          <cell r="N12">
            <v>2090</v>
          </cell>
          <cell r="O12">
            <v>-16.566866267465073</v>
          </cell>
          <cell r="T12">
            <v>693.35319617224877</v>
          </cell>
          <cell r="U12">
            <v>31.97274579572948</v>
          </cell>
          <cell r="V12">
            <v>188.79033971291867</v>
          </cell>
          <cell r="W12">
            <v>74.112098970194353</v>
          </cell>
        </row>
        <row r="13">
          <cell r="C13">
            <v>338550</v>
          </cell>
          <cell r="D13">
            <v>-1.8937363258327622</v>
          </cell>
          <cell r="I13">
            <v>56.669289233495796</v>
          </cell>
          <cell r="J13">
            <v>-7.1141006414666492</v>
          </cell>
          <cell r="K13">
            <v>33.39855604785113</v>
          </cell>
          <cell r="L13">
            <v>4.2370234962090763</v>
          </cell>
          <cell r="N13">
            <v>9770</v>
          </cell>
          <cell r="O13">
            <v>2.4001676973063581</v>
          </cell>
          <cell r="T13">
            <v>439.72192221084953</v>
          </cell>
          <cell r="U13">
            <v>7.4576371594897068</v>
          </cell>
          <cell r="V13">
            <v>139.1942487205732</v>
          </cell>
          <cell r="W13">
            <v>-26.707467395825702</v>
          </cell>
        </row>
        <row r="14">
          <cell r="C14">
            <v>4205573</v>
          </cell>
          <cell r="D14">
            <v>3.0724896690341126</v>
          </cell>
          <cell r="I14">
            <v>123.8140496146423</v>
          </cell>
          <cell r="J14">
            <v>4.6232970313248529</v>
          </cell>
          <cell r="K14">
            <v>53.054451419580637</v>
          </cell>
          <cell r="L14">
            <v>1.0868649990859183</v>
          </cell>
          <cell r="N14">
            <v>522063</v>
          </cell>
          <cell r="O14">
            <v>9.0666939648688754</v>
          </cell>
          <cell r="T14">
            <v>1139.7457053842159</v>
          </cell>
          <cell r="U14">
            <v>2.7163509020242458</v>
          </cell>
          <cell r="V14">
            <v>220.07201215179012</v>
          </cell>
          <cell r="W14">
            <v>-13.743222576734283</v>
          </cell>
        </row>
        <row r="15">
          <cell r="C15">
            <v>237529</v>
          </cell>
          <cell r="D15">
            <v>18.640520655914571</v>
          </cell>
          <cell r="I15">
            <v>85.293690833540325</v>
          </cell>
          <cell r="J15">
            <v>3.7105009914743192</v>
          </cell>
          <cell r="K15">
            <v>54.762752674410287</v>
          </cell>
          <cell r="L15">
            <v>-1.8405270550490087</v>
          </cell>
        </row>
        <row r="16">
          <cell r="C16">
            <v>4443102</v>
          </cell>
          <cell r="D16">
            <v>3.8006568517373864</v>
          </cell>
          <cell r="I16">
            <v>121.75474458385158</v>
          </cell>
          <cell r="J16">
            <v>4.3723878731835981</v>
          </cell>
          <cell r="K16">
            <v>53.145777499593748</v>
          </cell>
          <cell r="L16">
            <v>0.96344653666358226</v>
          </cell>
          <cell r="N16">
            <v>522063</v>
          </cell>
          <cell r="O16">
            <v>9.0666939648688754</v>
          </cell>
          <cell r="T16">
            <v>1139.7457053842159</v>
          </cell>
          <cell r="U16">
            <v>2.7163509020242458</v>
          </cell>
          <cell r="V16">
            <v>220.07201215179012</v>
          </cell>
          <cell r="W16">
            <v>-13.743222576734283</v>
          </cell>
        </row>
      </sheetData>
      <sheetData sheetId="6"/>
      <sheetData sheetId="7"/>
      <sheetData sheetId="8">
        <row r="5">
          <cell r="L5">
            <v>42082</v>
          </cell>
          <cell r="O5">
            <v>7.1618981987548116</v>
          </cell>
          <cell r="P5">
            <v>0.38895614453944205</v>
          </cell>
        </row>
        <row r="6">
          <cell r="L6">
            <v>14337</v>
          </cell>
          <cell r="O6">
            <v>8.7538536653414241</v>
          </cell>
          <cell r="P6">
            <v>-0.14481003176325302</v>
          </cell>
        </row>
        <row r="7">
          <cell r="L7">
            <v>14106</v>
          </cell>
          <cell r="O7">
            <v>6.0543031334184034</v>
          </cell>
          <cell r="P7">
            <v>-0.19106874056665646</v>
          </cell>
        </row>
        <row r="8">
          <cell r="L8">
            <v>70525</v>
          </cell>
          <cell r="O8">
            <v>7.2639914923785893</v>
          </cell>
          <cell r="P8">
            <v>0.15563644055726655</v>
          </cell>
        </row>
        <row r="9">
          <cell r="L9">
            <v>1795</v>
          </cell>
          <cell r="O9">
            <v>4.2785515320334264</v>
          </cell>
          <cell r="P9">
            <v>0.43374278886402751</v>
          </cell>
        </row>
        <row r="10">
          <cell r="L10">
            <v>483</v>
          </cell>
          <cell r="O10">
            <v>4.3271221532091095</v>
          </cell>
          <cell r="P10">
            <v>-0.81661501311532536</v>
          </cell>
        </row>
        <row r="11">
          <cell r="L11">
            <v>2278</v>
          </cell>
          <cell r="O11">
            <v>4.2888498683055314</v>
          </cell>
          <cell r="P11">
            <v>0.17102509489163431</v>
          </cell>
        </row>
        <row r="12">
          <cell r="L12">
            <v>72803</v>
          </cell>
          <cell r="O12">
            <v>7.1708995508426847</v>
          </cell>
          <cell r="P12">
            <v>0.16397553930754505</v>
          </cell>
        </row>
      </sheetData>
      <sheetData sheetId="9"/>
      <sheetData sheetId="10"/>
      <sheetData sheetId="11">
        <row r="5">
          <cell r="B5">
            <v>1599786</v>
          </cell>
        </row>
        <row r="6">
          <cell r="B6">
            <v>1233321</v>
          </cell>
        </row>
        <row r="7">
          <cell r="B7">
            <v>1033916</v>
          </cell>
        </row>
        <row r="8">
          <cell r="B8">
            <v>3867023</v>
          </cell>
        </row>
        <row r="9">
          <cell r="B9">
            <v>237450</v>
          </cell>
        </row>
        <row r="10">
          <cell r="B10">
            <v>101100</v>
          </cell>
        </row>
        <row r="11">
          <cell r="B11">
            <v>338550</v>
          </cell>
        </row>
        <row r="12">
          <cell r="B12">
            <v>4205573</v>
          </cell>
        </row>
        <row r="13">
          <cell r="B13">
            <v>237529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tabSelected="1" topLeftCell="A2" workbookViewId="0">
      <selection activeCell="P4" sqref="P4:R4"/>
    </sheetView>
  </sheetViews>
  <sheetFormatPr defaultColWidth="9" defaultRowHeight="14.25" x14ac:dyDescent="0.15"/>
  <cols>
    <col min="1" max="1" width="16" style="1" customWidth="1"/>
    <col min="2" max="2" width="9.25" style="1" customWidth="1"/>
    <col min="3" max="3" width="5.625" style="1" customWidth="1"/>
    <col min="4" max="4" width="5.375" style="1" customWidth="1"/>
    <col min="5" max="5" width="5.125" style="1" customWidth="1"/>
    <col min="6" max="6" width="4.875" style="1" customWidth="1"/>
    <col min="7" max="7" width="5.125" style="1" customWidth="1"/>
    <col min="8" max="8" width="9" style="1" customWidth="1"/>
    <col min="9" max="9" width="5.5" style="1" customWidth="1"/>
    <col min="10" max="10" width="8" style="1" customWidth="1"/>
    <col min="11" max="11" width="5.75" style="1" customWidth="1"/>
    <col min="12" max="12" width="6.25" style="1" customWidth="1"/>
    <col min="13" max="13" width="5.875" style="1" customWidth="1"/>
    <col min="14" max="14" width="10.875" style="1" customWidth="1"/>
    <col min="15" max="15" width="10.625" style="1" customWidth="1"/>
    <col min="16" max="16" width="7.75" style="1" customWidth="1"/>
    <col min="17" max="17" width="6.25" style="1" customWidth="1"/>
    <col min="18" max="18" width="9" style="1" customWidth="1"/>
    <col min="19" max="19" width="11.375" style="1" customWidth="1"/>
    <col min="20" max="20" width="7.375" style="1" customWidth="1"/>
    <col min="21" max="21" width="5.875" style="1" customWidth="1"/>
    <col min="22" max="22" width="6.75" style="1" customWidth="1"/>
    <col min="23" max="16384" width="9" style="1"/>
  </cols>
  <sheetData>
    <row r="1" spans="1:25" hidden="1" x14ac:dyDescent="0.15">
      <c r="A1" s="3" t="s">
        <v>0</v>
      </c>
    </row>
    <row r="2" spans="1:25" ht="48" customHeight="1" x14ac:dyDescent="0.15">
      <c r="A2" s="21" t="s">
        <v>28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5" ht="13.9" customHeight="1" x14ac:dyDescent="0.15">
      <c r="A3" s="4"/>
      <c r="B3" s="4"/>
      <c r="C3" s="4"/>
      <c r="D3" s="23" t="s">
        <v>1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5" s="2" customFormat="1" ht="51" customHeight="1" x14ac:dyDescent="0.15">
      <c r="A4" s="5" t="s">
        <v>2</v>
      </c>
      <c r="B4" s="5" t="s">
        <v>3</v>
      </c>
      <c r="C4" s="6" t="s">
        <v>4</v>
      </c>
      <c r="D4" s="5" t="s">
        <v>5</v>
      </c>
      <c r="E4" s="6" t="s">
        <v>4</v>
      </c>
      <c r="F4" s="5" t="s">
        <v>6</v>
      </c>
      <c r="G4" s="6" t="s">
        <v>4</v>
      </c>
      <c r="H4" s="5" t="s">
        <v>7</v>
      </c>
      <c r="I4" s="6" t="s">
        <v>4</v>
      </c>
      <c r="J4" s="5" t="s">
        <v>8</v>
      </c>
      <c r="K4" s="6" t="s">
        <v>4</v>
      </c>
      <c r="L4" s="5" t="s">
        <v>6</v>
      </c>
      <c r="M4" s="6" t="s">
        <v>4</v>
      </c>
      <c r="N4" s="5" t="s">
        <v>9</v>
      </c>
      <c r="O4" s="5" t="s">
        <v>10</v>
      </c>
      <c r="P4" s="5" t="s">
        <v>11</v>
      </c>
      <c r="Q4" s="6" t="s">
        <v>12</v>
      </c>
      <c r="R4" s="25" t="s">
        <v>13</v>
      </c>
      <c r="S4" s="17" t="s">
        <v>14</v>
      </c>
      <c r="T4" s="18" t="s">
        <v>15</v>
      </c>
      <c r="U4" s="6" t="s">
        <v>4</v>
      </c>
      <c r="V4" s="6" t="s">
        <v>16</v>
      </c>
      <c r="Y4" s="2" t="s">
        <v>17</v>
      </c>
    </row>
    <row r="5" spans="1:25" ht="30" customHeight="1" x14ac:dyDescent="0.15">
      <c r="A5" s="7" t="s">
        <v>18</v>
      </c>
      <c r="B5" s="8">
        <f>[1]表二!C7</f>
        <v>1599786</v>
      </c>
      <c r="C5" s="9">
        <f>[1]表二!D7</f>
        <v>-5.1409793606595429</v>
      </c>
      <c r="D5" s="10">
        <f>[1]表二!I7</f>
        <v>165.91617618856523</v>
      </c>
      <c r="E5" s="11">
        <f>[1]表二!J7</f>
        <v>10.658763683673442</v>
      </c>
      <c r="F5" s="12">
        <f>[1]表二!K7</f>
        <v>72.668221524628919</v>
      </c>
      <c r="G5" s="13">
        <f>[1]表二!L7</f>
        <v>4.1091998920185233</v>
      </c>
      <c r="H5" s="14">
        <f>[1]表二!N7</f>
        <v>301387</v>
      </c>
      <c r="I5" s="9">
        <f>[1]表二!O7</f>
        <v>10.66571197767496</v>
      </c>
      <c r="J5" s="15">
        <f>[1]表二!T7</f>
        <v>1305.4310841210802</v>
      </c>
      <c r="K5" s="9">
        <f>[1]表二!U7</f>
        <v>0.76905929731015021</v>
      </c>
      <c r="L5" s="16">
        <f>[1]表二!V7</f>
        <v>277.00077080298752</v>
      </c>
      <c r="M5" s="9">
        <f>[1]表二!W7</f>
        <v>-17.259339898737522</v>
      </c>
      <c r="N5" s="8">
        <f>[1]总表!K3+[1]总表!V3</f>
        <v>658870333.99000001</v>
      </c>
      <c r="O5" s="8">
        <f>[1]总表!I3+[1]总表!T3</f>
        <v>199738034.75</v>
      </c>
      <c r="P5" s="8">
        <f>2559558.22+106782.59</f>
        <v>2666340.81</v>
      </c>
      <c r="Q5" s="9">
        <f t="shared" ref="Q5:Q14" si="0">(O5-P5)/N5*100</f>
        <v>29.910542905547032</v>
      </c>
      <c r="R5" s="8">
        <v>137141295.21000001</v>
      </c>
      <c r="S5" s="9">
        <f>R5/(N5-O5+[1]总表!W3)*100</f>
        <v>29.211004721724581</v>
      </c>
      <c r="T5" s="16">
        <f>'[1]表五（住院分析）'!O5</f>
        <v>7.1618981987548116</v>
      </c>
      <c r="U5" s="9">
        <f>'[1]表五（住院分析）'!P5</f>
        <v>0.38895614453944205</v>
      </c>
      <c r="V5" s="9">
        <f>'[1]表五（住院分析）'!L5/'[1]表八（基本数字）'!B5*100</f>
        <v>2.6304768262755145</v>
      </c>
    </row>
    <row r="6" spans="1:25" ht="30" customHeight="1" x14ac:dyDescent="0.15">
      <c r="A6" s="7" t="s">
        <v>19</v>
      </c>
      <c r="B6" s="8">
        <f>[1]表二!C8</f>
        <v>1233321</v>
      </c>
      <c r="C6" s="9">
        <f>[1]表二!D8</f>
        <v>12.289852750112203</v>
      </c>
      <c r="D6" s="10">
        <f>[1]表二!I8</f>
        <v>125.55282717962315</v>
      </c>
      <c r="E6" s="11">
        <f>[1]表二!J8</f>
        <v>0.76268796664291472</v>
      </c>
      <c r="F6" s="12">
        <f>[1]表二!K8</f>
        <v>60.160651468676846</v>
      </c>
      <c r="G6" s="13">
        <f>[1]表二!L8</f>
        <v>2.2147081325244073</v>
      </c>
      <c r="H6" s="14">
        <f>[1]表二!N8</f>
        <v>125504</v>
      </c>
      <c r="I6" s="9">
        <f>[1]表二!O8</f>
        <v>4.7044591832478204</v>
      </c>
      <c r="J6" s="15">
        <f>[1]表二!T8</f>
        <v>971.87146911652235</v>
      </c>
      <c r="K6" s="9">
        <f>[1]表二!U8</f>
        <v>0.33731548772672681</v>
      </c>
      <c r="L6" s="16">
        <f>[1]表二!V8</f>
        <v>159.44229474757779</v>
      </c>
      <c r="M6" s="9">
        <f>[1]表二!W8</f>
        <v>-10.175438562243016</v>
      </c>
      <c r="N6" s="8">
        <f>[1]总表!K4+[1]总表!V4</f>
        <v>276820695.23000002</v>
      </c>
      <c r="O6" s="8">
        <f>[1]总表!I4+[1]总表!T4</f>
        <v>94208040.590000004</v>
      </c>
      <c r="P6" s="8">
        <f>21081461.68+3082529.89</f>
        <v>24163991.57</v>
      </c>
      <c r="Q6" s="9">
        <f t="shared" si="0"/>
        <v>25.303039197196949</v>
      </c>
      <c r="R6" s="8">
        <v>36358161.060000002</v>
      </c>
      <c r="S6" s="9">
        <f>R6/(N6-O6+[1]总表!W4)*100</f>
        <v>19.116458919485417</v>
      </c>
      <c r="T6" s="16">
        <f>'[1]表五（住院分析）'!O6</f>
        <v>8.7538536653414241</v>
      </c>
      <c r="U6" s="9">
        <f>'[1]表五（住院分析）'!P6</f>
        <v>-0.14481003176325302</v>
      </c>
      <c r="V6" s="9">
        <f>'[1]表五（住院分析）'!L6/'[1]表八（基本数字）'!B6*100</f>
        <v>1.1624710841703012</v>
      </c>
    </row>
    <row r="7" spans="1:25" ht="30" customHeight="1" x14ac:dyDescent="0.15">
      <c r="A7" s="7" t="s">
        <v>20</v>
      </c>
      <c r="B7" s="8">
        <f>[1]表二!C9</f>
        <v>1033916</v>
      </c>
      <c r="C7" s="9">
        <f>[1]表二!D9</f>
        <v>8.7990200978849771</v>
      </c>
      <c r="D7" s="10">
        <f>[1]表二!I9</f>
        <v>78.58116326664836</v>
      </c>
      <c r="E7" s="11">
        <f>[1]表二!J9</f>
        <v>3.5859536928149822</v>
      </c>
      <c r="F7" s="12">
        <f>[1]表二!K9</f>
        <v>20.665401251165473</v>
      </c>
      <c r="G7" s="13">
        <f>[1]表二!L9</f>
        <v>-5.3558310399281908</v>
      </c>
      <c r="H7" s="14">
        <f>[1]表二!N9</f>
        <v>85402</v>
      </c>
      <c r="I7" s="9">
        <f>[1]表二!O9</f>
        <v>11.029927975246352</v>
      </c>
      <c r="J7" s="15">
        <f>[1]表二!T9</f>
        <v>881.82084728694883</v>
      </c>
      <c r="K7" s="9">
        <f>[1]表二!U9</f>
        <v>16.314602040072799</v>
      </c>
      <c r="L7" s="16">
        <f>[1]表二!V9</f>
        <v>117.52008149692044</v>
      </c>
      <c r="M7" s="9">
        <f>[1]表二!W9</f>
        <v>8.4133593145022445</v>
      </c>
      <c r="N7" s="8">
        <f>[1]总表!K5+[1]总表!V5</f>
        <v>156555586</v>
      </c>
      <c r="O7" s="8">
        <f>[1]总表!I5+[1]总表!T5</f>
        <v>31402739</v>
      </c>
      <c r="P7" s="8">
        <f>1482449.75+188286.05</f>
        <v>1670735.8</v>
      </c>
      <c r="Q7" s="9">
        <f t="shared" si="0"/>
        <v>18.991339727730956</v>
      </c>
      <c r="R7" s="8">
        <v>26240967.510000002</v>
      </c>
      <c r="S7" s="9">
        <f>R7/(N7-O7+[1]总表!W5)*100</f>
        <v>19.989464257241941</v>
      </c>
      <c r="T7" s="16">
        <f>'[1]表五（住院分析）'!O7</f>
        <v>6.0543031334184034</v>
      </c>
      <c r="U7" s="9">
        <f>'[1]表五（住院分析）'!P7</f>
        <v>-0.19106874056665646</v>
      </c>
      <c r="V7" s="9">
        <f>'[1]表五（住院分析）'!L7/'[1]表八（基本数字）'!B7*100</f>
        <v>1.3643274695429803</v>
      </c>
    </row>
    <row r="8" spans="1:25" ht="30" customHeight="1" x14ac:dyDescent="0.15">
      <c r="A8" s="7" t="s">
        <v>21</v>
      </c>
      <c r="B8" s="8">
        <f>[1]表二!C10</f>
        <v>3867023</v>
      </c>
      <c r="C8" s="9">
        <f>[1]表二!D10</f>
        <v>3.5313151584793587</v>
      </c>
      <c r="D8" s="10">
        <f>[1]表二!I10</f>
        <v>129.69243684612169</v>
      </c>
      <c r="E8" s="11">
        <f>[1]表二!J10</f>
        <v>4.8954844047785855</v>
      </c>
      <c r="F8" s="12">
        <f>[1]表二!K10</f>
        <v>54.775285088813796</v>
      </c>
      <c r="G8" s="13">
        <f>[1]表二!L10</f>
        <v>0.74034874669951023</v>
      </c>
      <c r="H8" s="14">
        <f>[1]表二!N10</f>
        <v>512293</v>
      </c>
      <c r="I8" s="9">
        <f>[1]表二!O10</f>
        <v>9.2022774410975359</v>
      </c>
      <c r="J8" s="15">
        <f>[1]表二!T10</f>
        <v>1153.0959412094251</v>
      </c>
      <c r="K8" s="9">
        <f>[1]表二!U10</f>
        <v>2.6023320041155245</v>
      </c>
      <c r="L8" s="16">
        <f>[1]表二!V10</f>
        <v>221.61444148173021</v>
      </c>
      <c r="M8" s="9">
        <f>[1]表二!W10</f>
        <v>-13.936139230396037</v>
      </c>
      <c r="N8" s="8">
        <f t="shared" ref="N8:P8" si="1">SUM(N5:N7)</f>
        <v>1092246615.22</v>
      </c>
      <c r="O8" s="8">
        <f t="shared" si="1"/>
        <v>325348814.34000003</v>
      </c>
      <c r="P8" s="8">
        <f t="shared" si="1"/>
        <v>28501068.18</v>
      </c>
      <c r="Q8" s="9">
        <f t="shared" si="0"/>
        <v>27.177721773045644</v>
      </c>
      <c r="R8" s="8">
        <f>SUM(R5:R7)</f>
        <v>199740423.78</v>
      </c>
      <c r="S8" s="9">
        <f>R8/(N8-O8+[1]总表!W3+[1]总表!W4+[1]总表!W5)*100</f>
        <v>25.253166455252106</v>
      </c>
      <c r="T8" s="16">
        <f>'[1]表五（住院分析）'!O8</f>
        <v>7.2639914923785893</v>
      </c>
      <c r="U8" s="9">
        <f>'[1]表五（住院分析）'!P8</f>
        <v>0.15563644055726655</v>
      </c>
      <c r="V8" s="9">
        <f>'[1]表五（住院分析）'!L8/'[1]表八（基本数字）'!B8*100</f>
        <v>1.8237543453969631</v>
      </c>
    </row>
    <row r="9" spans="1:25" ht="30" customHeight="1" x14ac:dyDescent="0.15">
      <c r="A9" s="7" t="s">
        <v>22</v>
      </c>
      <c r="B9" s="8">
        <f>[1]表二!C11</f>
        <v>237450</v>
      </c>
      <c r="C9" s="9">
        <f>[1]表二!D11</f>
        <v>-3.5861329695227369</v>
      </c>
      <c r="D9" s="10">
        <f>[1]表二!I11</f>
        <v>52.002392082543693</v>
      </c>
      <c r="E9" s="11">
        <f>[1]表二!J11</f>
        <v>-15.55025483528685</v>
      </c>
      <c r="F9" s="12">
        <f>[1]表二!K11</f>
        <v>30.449593598652349</v>
      </c>
      <c r="G9" s="13">
        <f>[1]表二!L11</f>
        <v>-4.7140914467392747</v>
      </c>
      <c r="H9" s="14">
        <f>[1]表二!N11</f>
        <v>7680</v>
      </c>
      <c r="I9" s="9">
        <f>[1]表二!O11</f>
        <v>9.1529277998862995</v>
      </c>
      <c r="J9" s="15">
        <f>[1]表二!T11</f>
        <v>370.69986979166669</v>
      </c>
      <c r="K9" s="9">
        <f>[1]表二!U11</f>
        <v>0.77612308117964801</v>
      </c>
      <c r="L9" s="16">
        <f>[1]表二!V11</f>
        <v>125.69739583333333</v>
      </c>
      <c r="M9" s="9">
        <f>[1]表二!W11</f>
        <v>-16.928318160627171</v>
      </c>
      <c r="N9" s="8">
        <f>[1]总表!K6+[1]总表!V6</f>
        <v>15194943</v>
      </c>
      <c r="O9" s="8">
        <f>[1]总表!I6+[1]总表!T6</f>
        <v>8195612</v>
      </c>
      <c r="P9" s="8">
        <v>117082.96</v>
      </c>
      <c r="Q9" s="9">
        <f t="shared" si="0"/>
        <v>53.165905525279037</v>
      </c>
      <c r="R9" s="8">
        <v>3846314.64</v>
      </c>
      <c r="S9" s="9">
        <f>R9/(N9-O9+[1]总表!W6)*100</f>
        <v>33.590287384804832</v>
      </c>
      <c r="T9" s="16">
        <f>'[1]表五（住院分析）'!O9</f>
        <v>4.2785515320334264</v>
      </c>
      <c r="U9" s="9">
        <f>'[1]表五（住院分析）'!P9</f>
        <v>0.43374278886402751</v>
      </c>
      <c r="V9" s="9">
        <f>'[1]表五（住院分析）'!L9/'[1]表八（基本数字）'!B9*100</f>
        <v>0.75594862076226577</v>
      </c>
    </row>
    <row r="10" spans="1:25" ht="30" customHeight="1" x14ac:dyDescent="0.15">
      <c r="A10" s="7" t="s">
        <v>23</v>
      </c>
      <c r="B10" s="8">
        <f>[1]表二!C12</f>
        <v>101100</v>
      </c>
      <c r="C10" s="9">
        <f>[1]表二!D12</f>
        <v>2.3248281934759092</v>
      </c>
      <c r="D10" s="10">
        <f>[1]表二!I12</f>
        <v>67.630265776458955</v>
      </c>
      <c r="E10" s="11">
        <f>[1]表二!J12</f>
        <v>13.487144766562011</v>
      </c>
      <c r="F10" s="12">
        <f>[1]表二!K12</f>
        <v>40.324680019782392</v>
      </c>
      <c r="G10" s="13">
        <f>[1]表二!L12</f>
        <v>25.02728119420685</v>
      </c>
      <c r="H10" s="14">
        <f>[1]表二!N12</f>
        <v>2090</v>
      </c>
      <c r="I10" s="9">
        <f>[1]表二!O12</f>
        <v>-16.566866267465073</v>
      </c>
      <c r="J10" s="15">
        <f>[1]表二!T12</f>
        <v>693.35319617224877</v>
      </c>
      <c r="K10" s="9">
        <f>[1]表二!U12</f>
        <v>31.97274579572948</v>
      </c>
      <c r="L10" s="16">
        <f>[1]表二!V12</f>
        <v>188.79033971291867</v>
      </c>
      <c r="M10" s="9">
        <f>[1]表二!W12</f>
        <v>74.112098970194353</v>
      </c>
      <c r="N10" s="8">
        <f>[1]总表!K7+[1]总表!V7</f>
        <v>8286528.0499999998</v>
      </c>
      <c r="O10" s="8">
        <f>[1]总表!I7+[1]总表!T7</f>
        <v>4471396.96</v>
      </c>
      <c r="P10" s="8">
        <f>182630.96+5115.49</f>
        <v>187746.45</v>
      </c>
      <c r="Q10" s="9">
        <f t="shared" si="0"/>
        <v>51.69415325879455</v>
      </c>
      <c r="R10" s="8">
        <v>690856.65</v>
      </c>
      <c r="S10" s="9">
        <f>R10/(N10-O10+[1]总表!W7)*100</f>
        <v>14.641145171392459</v>
      </c>
      <c r="T10" s="16">
        <f>'[1]表五（住院分析）'!O10</f>
        <v>4.3271221532091095</v>
      </c>
      <c r="U10" s="9">
        <f>'[1]表五（住院分析）'!P10</f>
        <v>-0.81661501311532536</v>
      </c>
      <c r="V10" s="9">
        <f>'[1]表五（住院分析）'!L10/'[1]表八（基本数字）'!B10*100</f>
        <v>0.47774480712166167</v>
      </c>
    </row>
    <row r="11" spans="1:25" ht="30" customHeight="1" x14ac:dyDescent="0.15">
      <c r="A11" s="7" t="s">
        <v>24</v>
      </c>
      <c r="B11" s="8">
        <f>[1]表二!C13</f>
        <v>338550</v>
      </c>
      <c r="C11" s="9">
        <f>[1]表二!D13</f>
        <v>-1.8937363258327622</v>
      </c>
      <c r="D11" s="10">
        <f>[1]表二!I13</f>
        <v>56.669289233495796</v>
      </c>
      <c r="E11" s="11">
        <f>[1]表二!J13</f>
        <v>-7.1141006414666492</v>
      </c>
      <c r="F11" s="12">
        <f>[1]表二!K13</f>
        <v>33.39855604785113</v>
      </c>
      <c r="G11" s="13">
        <f>[1]表二!L13</f>
        <v>4.2370234962090763</v>
      </c>
      <c r="H11" s="14">
        <f>[1]表二!N13</f>
        <v>9770</v>
      </c>
      <c r="I11" s="9">
        <f>[1]表二!O13</f>
        <v>2.4001676973063581</v>
      </c>
      <c r="J11" s="15">
        <f>[1]表二!T13</f>
        <v>439.72192221084953</v>
      </c>
      <c r="K11" s="9">
        <f>[1]表二!U13</f>
        <v>7.4576371594897068</v>
      </c>
      <c r="L11" s="16">
        <f>[1]表二!V13</f>
        <v>139.1942487205732</v>
      </c>
      <c r="M11" s="9">
        <f>[1]表二!W13</f>
        <v>-26.707467395825702</v>
      </c>
      <c r="N11" s="8">
        <f t="shared" ref="N11:P11" si="2">SUM(N9:N10)</f>
        <v>23481471.050000001</v>
      </c>
      <c r="O11" s="8">
        <f t="shared" si="2"/>
        <v>12667008.960000001</v>
      </c>
      <c r="P11" s="8">
        <f t="shared" si="2"/>
        <v>304829.41000000003</v>
      </c>
      <c r="Q11" s="9">
        <f t="shared" si="0"/>
        <v>52.646529357878535</v>
      </c>
      <c r="R11" s="8">
        <f>SUM(R9:R10)</f>
        <v>4537171.29</v>
      </c>
      <c r="S11" s="9">
        <f>R11/(N11-O11+[1]总表!W6+[1]总表!W7)*100</f>
        <v>28.06045482286148</v>
      </c>
      <c r="T11" s="16">
        <f>'[1]表五（住院分析）'!O11</f>
        <v>4.2888498683055314</v>
      </c>
      <c r="U11" s="9">
        <f>'[1]表五（住院分析）'!P11</f>
        <v>0.17102509489163431</v>
      </c>
      <c r="V11" s="9">
        <f>'[1]表五（住院分析）'!L11/'[1]表八（基本数字）'!B11*100</f>
        <v>0.67286959090237775</v>
      </c>
    </row>
    <row r="12" spans="1:25" ht="30" customHeight="1" x14ac:dyDescent="0.15">
      <c r="A12" s="7" t="s">
        <v>25</v>
      </c>
      <c r="B12" s="8">
        <f>[1]表二!C14</f>
        <v>4205573</v>
      </c>
      <c r="C12" s="9">
        <f>[1]表二!D14</f>
        <v>3.0724896690341126</v>
      </c>
      <c r="D12" s="10">
        <f>[1]表二!I14</f>
        <v>123.8140496146423</v>
      </c>
      <c r="E12" s="11">
        <f>[1]表二!J14</f>
        <v>4.6232970313248529</v>
      </c>
      <c r="F12" s="12">
        <f>[1]表二!K14</f>
        <v>53.054451419580637</v>
      </c>
      <c r="G12" s="13">
        <f>[1]表二!L14</f>
        <v>1.0868649990859183</v>
      </c>
      <c r="H12" s="14">
        <f>[1]表二!N14</f>
        <v>522063</v>
      </c>
      <c r="I12" s="9">
        <f>[1]表二!O14</f>
        <v>9.0666939648688754</v>
      </c>
      <c r="J12" s="15">
        <f>[1]表二!T14</f>
        <v>1139.7457053842159</v>
      </c>
      <c r="K12" s="9">
        <f>[1]表二!U14</f>
        <v>2.7163509020242458</v>
      </c>
      <c r="L12" s="16">
        <f>[1]表二!V14</f>
        <v>220.07201215179012</v>
      </c>
      <c r="M12" s="9">
        <f>[1]表二!W14</f>
        <v>-13.743222576734283</v>
      </c>
      <c r="N12" s="8">
        <f>N8+N11</f>
        <v>1115728086.27</v>
      </c>
      <c r="O12" s="8">
        <f t="shared" ref="O12:R12" si="3">O11+O8</f>
        <v>338015823.30000001</v>
      </c>
      <c r="P12" s="8">
        <f t="shared" si="3"/>
        <v>28805897.59</v>
      </c>
      <c r="Q12" s="9">
        <f t="shared" si="0"/>
        <v>27.713735050241713</v>
      </c>
      <c r="R12" s="8">
        <f t="shared" si="3"/>
        <v>204277595.06999999</v>
      </c>
      <c r="S12" s="9">
        <f>R12/(N12-O12+[1]总表!W3+[1]总表!W4+[1]总表!W5+[1]总表!W6+[1]总表!W7)*100</f>
        <v>25.309405599633173</v>
      </c>
      <c r="T12" s="16">
        <f>'[1]表五（住院分析）'!O12</f>
        <v>7.1708995508426847</v>
      </c>
      <c r="U12" s="9">
        <f>'[1]表五（住院分析）'!P12</f>
        <v>0.16397553930754505</v>
      </c>
      <c r="V12" s="9">
        <f>'[1]表五（住院分析）'!L12/'[1]表八（基本数字）'!B12*100</f>
        <v>1.7311077467921729</v>
      </c>
    </row>
    <row r="13" spans="1:25" ht="30" customHeight="1" x14ac:dyDescent="0.2">
      <c r="A13" s="7" t="s">
        <v>26</v>
      </c>
      <c r="B13" s="8">
        <f>[1]表二!C15</f>
        <v>237529</v>
      </c>
      <c r="C13" s="9">
        <f>[1]表二!D15</f>
        <v>18.640520655914571</v>
      </c>
      <c r="D13" s="10">
        <f>[1]表二!I15</f>
        <v>85.293690833540325</v>
      </c>
      <c r="E13" s="11">
        <f>[1]表二!J15</f>
        <v>3.7105009914743192</v>
      </c>
      <c r="F13" s="12">
        <f>[1]表二!K15</f>
        <v>54.762752674410287</v>
      </c>
      <c r="G13" s="13">
        <f>[1]表二!L15</f>
        <v>-1.8405270550490087</v>
      </c>
      <c r="H13" s="14">
        <f>[1]表二!N15</f>
        <v>0</v>
      </c>
      <c r="I13" s="9">
        <f>[1]表二!O15</f>
        <v>0</v>
      </c>
      <c r="J13" s="15">
        <f>[1]表二!T15</f>
        <v>0</v>
      </c>
      <c r="K13" s="9">
        <f>[1]表二!U15</f>
        <v>0</v>
      </c>
      <c r="L13" s="16">
        <f>[1]表二!V15</f>
        <v>0</v>
      </c>
      <c r="M13" s="9">
        <f>[1]表二!W15</f>
        <v>0</v>
      </c>
      <c r="N13" s="8">
        <f>[1]总表!K8+[1]总表!V8</f>
        <v>20259725.09</v>
      </c>
      <c r="O13" s="8">
        <f>[1]总表!I8+[1]总表!T8</f>
        <v>13007741.880000001</v>
      </c>
      <c r="P13" s="8">
        <v>609113.86</v>
      </c>
      <c r="Q13" s="9">
        <f t="shared" si="0"/>
        <v>61.198402075652261</v>
      </c>
      <c r="R13" s="8">
        <v>3060934.15</v>
      </c>
      <c r="S13" s="9">
        <f>R13/(N13-O13+[1]总表!W8)*100</f>
        <v>7.4695214135215666</v>
      </c>
      <c r="T13" s="19"/>
      <c r="U13" s="20"/>
      <c r="V13" s="9">
        <f>'[1]表五（住院分析）'!L13/'[1]表八（基本数字）'!B13*100</f>
        <v>0</v>
      </c>
    </row>
    <row r="14" spans="1:25" ht="30" customHeight="1" x14ac:dyDescent="0.15">
      <c r="A14" s="7" t="s">
        <v>27</v>
      </c>
      <c r="B14" s="8">
        <f>[1]表二!C16</f>
        <v>4443102</v>
      </c>
      <c r="C14" s="9">
        <f>[1]表二!D16</f>
        <v>3.8006568517373864</v>
      </c>
      <c r="D14" s="10">
        <f>[1]表二!I16</f>
        <v>121.75474458385158</v>
      </c>
      <c r="E14" s="11">
        <f>[1]表二!J16</f>
        <v>4.3723878731835981</v>
      </c>
      <c r="F14" s="12">
        <f>[1]表二!K16</f>
        <v>53.145777499593748</v>
      </c>
      <c r="G14" s="13">
        <f>[1]表二!L16</f>
        <v>0.96344653666358226</v>
      </c>
      <c r="H14" s="14">
        <f>[1]表二!N16</f>
        <v>522063</v>
      </c>
      <c r="I14" s="9">
        <f>[1]表二!O16</f>
        <v>9.0666939648688754</v>
      </c>
      <c r="J14" s="15">
        <f>[1]表二!T16</f>
        <v>1139.7457053842159</v>
      </c>
      <c r="K14" s="9">
        <f>[1]表二!U16</f>
        <v>2.7163509020242458</v>
      </c>
      <c r="L14" s="16">
        <f>[1]表二!V16</f>
        <v>220.07201215179012</v>
      </c>
      <c r="M14" s="9">
        <f>[1]表二!W16</f>
        <v>-13.743222576734283</v>
      </c>
      <c r="N14" s="8">
        <f t="shared" ref="N14:P14" si="4">N12+N13</f>
        <v>1135987811.3599999</v>
      </c>
      <c r="O14" s="8">
        <f t="shared" si="4"/>
        <v>351023565.18000001</v>
      </c>
      <c r="P14" s="8">
        <f t="shared" si="4"/>
        <v>29415011.449999999</v>
      </c>
      <c r="Q14" s="9">
        <f t="shared" si="0"/>
        <v>28.310915884297351</v>
      </c>
      <c r="R14" s="8">
        <f>R13+R12</f>
        <v>207338529.22</v>
      </c>
      <c r="S14" s="9">
        <f>R14/(N14-O14+[1]总表!W3+[1]总表!W4+[1]总表!W5+[1]总表!W6+[1]总表!W7+[1]总表!W8)*100</f>
        <v>24.447408016750433</v>
      </c>
      <c r="T14" s="16">
        <f>'[1]表五（住院分析）'!O12</f>
        <v>7.1708995508426847</v>
      </c>
      <c r="U14" s="9">
        <f>'[1]表五（住院分析）'!P12</f>
        <v>0.16397553930754505</v>
      </c>
      <c r="V14" s="9">
        <f>V12</f>
        <v>1.7311077467921729</v>
      </c>
    </row>
  </sheetData>
  <mergeCells count="2">
    <mergeCell ref="A2:V2"/>
    <mergeCell ref="D3:V3"/>
  </mergeCells>
  <phoneticPr fontId="15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区卫生和计划生育局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何倩文</dc:creator>
  <cp:lastModifiedBy>何倩文</cp:lastModifiedBy>
  <dcterms:created xsi:type="dcterms:W3CDTF">2018-02-26T07:49:47Z</dcterms:created>
  <dcterms:modified xsi:type="dcterms:W3CDTF">2018-02-26T07:57:08Z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