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<sst xmlns="http://schemas.openxmlformats.org/spreadsheetml/2006/main" count="36" uniqueCount="29">
  <si>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>附件3</t>
  </si>
  <si>
    <t>2018年1-3月三水区医疗单位财务分析表</t>
  </si>
  <si>
    <t>单位：元</t>
  </si>
  <si>
    <t>单位</t>
  </si>
  <si>
    <t>门诊
人次</t>
  </si>
  <si>
    <t>比上年
增减%</t>
  </si>
  <si>
    <t>门诊
平均
费用</t>
  </si>
  <si>
    <t>其中
药费</t>
  </si>
  <si>
    <t>实际占用总床日数</t>
  </si>
  <si>
    <t>日人均住院费用</t>
  </si>
  <si>
    <t>医疗收入</t>
  </si>
  <si>
    <t>药品
收入</t>
  </si>
  <si>
    <t>中草药收入</t>
  </si>
  <si>
    <t>药占比（不含中草药）%</t>
  </si>
  <si>
    <t>卫生材
料费</t>
  </si>
  <si>
    <t>百元医疗收入（不含药品收入）消耗卫生材料费（元）</t>
  </si>
  <si>
    <t>出院病人平均住院天数</t>
  </si>
  <si>
    <t>每门诊
人次住
院率%</t>
  </si>
  <si>
    <t xml:space="preserve"> </t>
  </si>
  <si>
    <t>区人民医院</t>
  </si>
  <si>
    <t>市中医院三水中医院</t>
  </si>
  <si>
    <t>区妇幼保健院</t>
  </si>
  <si>
    <t>区级单位小计</t>
  </si>
  <si>
    <t>大塘卫生院</t>
  </si>
  <si>
    <t>南山六和卫生院</t>
  </si>
  <si>
    <t>镇级单位小计</t>
  </si>
  <si>
    <t xml:space="preserve"> 合 计</t>
  </si>
  <si>
    <t>区疾病防治所</t>
  </si>
  <si>
    <t>累计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</si>
</sst>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"/>
    <numFmt numFmtId="179" formatCode="0.0_ "/>
    <numFmt numFmtId="180" formatCode="#,##0_);[Red]\(#,##0\)"/>
    <numFmt numFmtId="181" formatCode="#,##0.00_ "/>
  </numFmts>
  <fonts count="34">
    <font>
      <sz val="12"/>
      <name val="宋体"/>
      <family val="0"/>
    </font>
    <font>
      <sz val="12"/>
      <name val="黑体"/>
      <family val="3"/>
    </font>
    <font>
      <b/>
      <sz val="22"/>
      <name val="方正仿宋简体"/>
      <family val="0"/>
    </font>
    <font>
      <b/>
      <sz val="2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2"/>
      <name val="方正仿宋简体"/>
      <family val="0"/>
    </font>
    <font>
      <b/>
      <sz val="10"/>
      <name val="方正仿宋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方正仿宋简体"/>
      <family val="0"/>
    </font>
    <font>
      <b/>
      <sz val="9"/>
      <name val="方正仿宋简体"/>
      <family val="0"/>
    </font>
    <font>
      <sz val="9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599;&#23395;&#24230;&#65289;&#25910;&#25903;&#19968;&#35272;&#34920;&#65288;&#23436;&#25972;&#29256;&#65289;\&#20250;&#23457;&#25968;&#25454;&#20998;&#26512;&#36164;&#26009;\2018&#24180;3&#26376;-5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总表"/>
      <sheetName val="上期数表"/>
      <sheetName val="Recovered_Sheet1"/>
      <sheetName val="表一"/>
      <sheetName val="表二"/>
      <sheetName val="表三（门诊费用）"/>
      <sheetName val="表四（住院费用）"/>
      <sheetName val="表五（住院分析）"/>
      <sheetName val="表六（收支比例）"/>
      <sheetName val="表七（工作量和费用）"/>
      <sheetName val="表八（基本数字）"/>
    </sheetNames>
    <sheetDataSet>
      <sheetData sheetId="1">
        <row r="3">
          <cell r="I3">
            <v>32086291.84</v>
          </cell>
          <cell r="K3">
            <v>68392754.57000001</v>
          </cell>
          <cell r="T3">
            <v>18512485.96</v>
          </cell>
          <cell r="V3">
            <v>103965701.44</v>
          </cell>
          <cell r="W3">
            <v>2267133.29</v>
          </cell>
        </row>
        <row r="4">
          <cell r="I4">
            <v>19676887</v>
          </cell>
          <cell r="K4">
            <v>41349528</v>
          </cell>
          <cell r="T4">
            <v>5389092</v>
          </cell>
          <cell r="V4">
            <v>34526110</v>
          </cell>
          <cell r="W4">
            <v>1283696</v>
          </cell>
        </row>
        <row r="5">
          <cell r="I5">
            <v>5379301.27</v>
          </cell>
          <cell r="K5">
            <v>21413396.619999997</v>
          </cell>
          <cell r="T5">
            <v>2180762.67</v>
          </cell>
          <cell r="V5">
            <v>18008471.74</v>
          </cell>
          <cell r="W5">
            <v>807632.28</v>
          </cell>
        </row>
        <row r="6">
          <cell r="I6">
            <v>1823660</v>
          </cell>
          <cell r="K6">
            <v>2905388</v>
          </cell>
          <cell r="T6">
            <v>192577</v>
          </cell>
          <cell r="V6">
            <v>636828</v>
          </cell>
          <cell r="W6">
            <v>1783854</v>
          </cell>
        </row>
        <row r="7">
          <cell r="I7">
            <v>1359425.71</v>
          </cell>
          <cell r="K7">
            <v>2080442.1099999999</v>
          </cell>
          <cell r="T7">
            <v>66117</v>
          </cell>
          <cell r="V7">
            <v>239077.54</v>
          </cell>
          <cell r="W7">
            <v>228477.77</v>
          </cell>
        </row>
        <row r="8">
          <cell r="I8">
            <v>3087854</v>
          </cell>
          <cell r="K8">
            <v>5152743</v>
          </cell>
          <cell r="V8">
            <v>0</v>
          </cell>
          <cell r="W8">
            <v>6677179</v>
          </cell>
        </row>
      </sheetData>
      <sheetData sheetId="5">
        <row r="7">
          <cell r="C7">
            <v>380598</v>
          </cell>
          <cell r="D7">
            <v>-1.1197480956488306</v>
          </cell>
          <cell r="I7">
            <v>179.69814494558565</v>
          </cell>
          <cell r="J7">
            <v>14.4350403284474</v>
          </cell>
          <cell r="K7">
            <v>84.30494075113374</v>
          </cell>
          <cell r="L7">
            <v>11.073703229425206</v>
          </cell>
          <cell r="N7">
            <v>73178</v>
          </cell>
          <cell r="O7">
            <v>10.39237279186591</v>
          </cell>
          <cell r="T7">
            <v>1420.7234611495257</v>
          </cell>
          <cell r="U7">
            <v>7.044379335083661</v>
          </cell>
          <cell r="V7">
            <v>252.9788455546749</v>
          </cell>
          <cell r="W7">
            <v>-20.914039242952327</v>
          </cell>
        </row>
        <row r="8">
          <cell r="C8">
            <v>322801</v>
          </cell>
          <cell r="D8">
            <v>27.51674936004804</v>
          </cell>
          <cell r="I8">
            <v>128.0960343989021</v>
          </cell>
          <cell r="J8">
            <v>-1.510022971227869</v>
          </cell>
          <cell r="K8">
            <v>60.956710171282</v>
          </cell>
          <cell r="L8">
            <v>-6.306931799443589</v>
          </cell>
          <cell r="N8">
            <v>31483</v>
          </cell>
          <cell r="O8">
            <v>11.231628038439794</v>
          </cell>
          <cell r="T8">
            <v>1096.6588317504686</v>
          </cell>
          <cell r="U8">
            <v>14.60585129501905</v>
          </cell>
          <cell r="V8">
            <v>171.174665692596</v>
          </cell>
          <cell r="W8">
            <v>-0.3477752486254815</v>
          </cell>
        </row>
        <row r="9">
          <cell r="C9">
            <v>262044</v>
          </cell>
          <cell r="D9">
            <v>14.140107413069899</v>
          </cell>
          <cell r="I9">
            <v>81.71679801865335</v>
          </cell>
          <cell r="J9">
            <v>2.6369498775261206</v>
          </cell>
          <cell r="K9">
            <v>20.528236746500585</v>
          </cell>
          <cell r="L9">
            <v>-8.027613142918526</v>
          </cell>
          <cell r="N9">
            <v>18617</v>
          </cell>
          <cell r="O9">
            <v>-5.636372852146593</v>
          </cell>
          <cell r="T9">
            <v>967.3133018209163</v>
          </cell>
          <cell r="U9">
            <v>12.125728360826145</v>
          </cell>
          <cell r="V9">
            <v>117.13824300370628</v>
          </cell>
          <cell r="W9">
            <v>-11.375225156324092</v>
          </cell>
        </row>
        <row r="10">
          <cell r="C10">
            <v>965443</v>
          </cell>
          <cell r="D10">
            <v>11.273199613200504</v>
          </cell>
          <cell r="I10">
            <v>135.85025650400902</v>
          </cell>
          <cell r="J10">
            <v>5.574160501792136</v>
          </cell>
          <cell r="K10">
            <v>59.18783409274292</v>
          </cell>
          <cell r="L10">
            <v>1.034936247392011</v>
          </cell>
          <cell r="N10">
            <v>123278</v>
          </cell>
          <cell r="O10">
            <v>7.834012700967435</v>
          </cell>
          <cell r="T10">
            <v>1269.4907702915364</v>
          </cell>
          <cell r="U10">
            <v>9.876828970129566</v>
          </cell>
          <cell r="V10">
            <v>211.57335964243418</v>
          </cell>
          <cell r="W10">
            <v>-15.646309617866422</v>
          </cell>
        </row>
        <row r="11">
          <cell r="C11">
            <v>63164</v>
          </cell>
          <cell r="D11">
            <v>19.220097770898988</v>
          </cell>
          <cell r="I11">
            <v>45.997530238743586</v>
          </cell>
          <cell r="J11">
            <v>-22.70446882675256</v>
          </cell>
          <cell r="K11">
            <v>28.871825723513393</v>
          </cell>
          <cell r="L11">
            <v>-13.815445601452552</v>
          </cell>
          <cell r="N11">
            <v>1554</v>
          </cell>
          <cell r="O11">
            <v>2.64200792602378</v>
          </cell>
          <cell r="T11">
            <v>409.7992277992278</v>
          </cell>
          <cell r="U11">
            <v>-0.14034409857414687</v>
          </cell>
          <cell r="V11">
            <v>123.92342342342343</v>
          </cell>
          <cell r="W11">
            <v>-29.90960835650263</v>
          </cell>
        </row>
        <row r="12">
          <cell r="C12">
            <v>27491</v>
          </cell>
          <cell r="D12">
            <v>12.99683505281763</v>
          </cell>
          <cell r="I12">
            <v>75.6772074497108</v>
          </cell>
          <cell r="J12">
            <v>18.469360682359934</v>
          </cell>
          <cell r="K12">
            <v>49.449845767705796</v>
          </cell>
          <cell r="L12">
            <v>27.84344821020113</v>
          </cell>
          <cell r="N12">
            <v>437</v>
          </cell>
          <cell r="O12">
            <v>-1.3544018058690739</v>
          </cell>
          <cell r="T12">
            <v>547.0881922196796</v>
          </cell>
          <cell r="U12">
            <v>15.063762736518044</v>
          </cell>
          <cell r="V12">
            <v>151.2974828375286</v>
          </cell>
          <cell r="W12">
            <v>23.74481898862757</v>
          </cell>
        </row>
        <row r="13">
          <cell r="C13">
            <v>90655</v>
          </cell>
          <cell r="D13">
            <v>17.261673780882177</v>
          </cell>
          <cell r="I13">
            <v>54.997850201312666</v>
          </cell>
          <cell r="J13">
            <v>-9.667839951106913</v>
          </cell>
          <cell r="K13">
            <v>35.11208107660912</v>
          </cell>
          <cell r="L13">
            <v>-0.05100746766547104</v>
          </cell>
          <cell r="N13">
            <v>1991</v>
          </cell>
          <cell r="O13">
            <v>1.7373530914665167</v>
          </cell>
          <cell r="T13">
            <v>439.93246609743846</v>
          </cell>
          <cell r="U13">
            <v>3.4868821711453393</v>
          </cell>
          <cell r="V13">
            <v>129.93169261677548</v>
          </cell>
          <cell r="W13">
            <v>-21.01416862202099</v>
          </cell>
        </row>
        <row r="14">
          <cell r="C14">
            <v>1056098</v>
          </cell>
          <cell r="D14">
            <v>11.76314338536821</v>
          </cell>
          <cell r="I14">
            <v>128.90992057555266</v>
          </cell>
          <cell r="J14">
            <v>4.693250794276366</v>
          </cell>
          <cell r="K14">
            <v>57.12118176532859</v>
          </cell>
          <cell r="L14">
            <v>35.13409454773736</v>
          </cell>
          <cell r="N14">
            <v>125269</v>
          </cell>
          <cell r="O14">
            <v>7.73140463884279</v>
          </cell>
          <cell r="T14">
            <v>1256.3059393784577</v>
          </cell>
          <cell r="U14">
            <v>9.904790946788069</v>
          </cell>
          <cell r="V14">
            <v>210.27576359673984</v>
          </cell>
          <cell r="W14">
            <v>-12.567250063725638</v>
          </cell>
        </row>
        <row r="15">
          <cell r="C15">
            <v>55279</v>
          </cell>
          <cell r="D15">
            <v>16.644510561077013</v>
          </cell>
          <cell r="I15">
            <v>93.21339025669783</v>
          </cell>
          <cell r="J15">
            <v>10.986900570913889</v>
          </cell>
          <cell r="K15">
            <v>55.85944029378245</v>
          </cell>
          <cell r="L15">
            <v>-1.8114953528169337</v>
          </cell>
        </row>
        <row r="16">
          <cell r="C16">
            <v>1111377</v>
          </cell>
          <cell r="D16">
            <v>11.996263354878494</v>
          </cell>
          <cell r="I16">
            <v>127.13440380716895</v>
          </cell>
          <cell r="J16">
            <v>4.843075462773584</v>
          </cell>
          <cell r="K16">
            <v>57.0584237571949</v>
          </cell>
          <cell r="L16">
            <v>9.833346982088358</v>
          </cell>
          <cell r="N16">
            <v>125269</v>
          </cell>
          <cell r="O16">
            <v>7.73140463884279</v>
          </cell>
          <cell r="T16">
            <v>1256.3059393784577</v>
          </cell>
          <cell r="U16">
            <v>9.904790946788069</v>
          </cell>
          <cell r="V16">
            <v>210.27576359673984</v>
          </cell>
          <cell r="W16">
            <v>-12.567250063725638</v>
          </cell>
        </row>
      </sheetData>
      <sheetData sheetId="8">
        <row r="5">
          <cell r="L5">
            <v>10065</v>
          </cell>
          <cell r="O5">
            <v>7.270541480377546</v>
          </cell>
          <cell r="P5">
            <v>0.34379121914452604</v>
          </cell>
        </row>
        <row r="6">
          <cell r="L6">
            <v>3702</v>
          </cell>
          <cell r="O6">
            <v>8.504321988114533</v>
          </cell>
          <cell r="P6">
            <v>-0.24227875354183226</v>
          </cell>
        </row>
        <row r="7">
          <cell r="L7">
            <v>3154</v>
          </cell>
          <cell r="O7">
            <v>5.902663284717819</v>
          </cell>
          <cell r="P7">
            <v>-0.0921711121220481</v>
          </cell>
        </row>
        <row r="8">
          <cell r="L8">
            <v>16921</v>
          </cell>
          <cell r="O8">
            <v>7.285503220849831</v>
          </cell>
          <cell r="P8">
            <v>0.18343451239483954</v>
          </cell>
        </row>
        <row r="9">
          <cell r="L9">
            <v>445</v>
          </cell>
          <cell r="O9">
            <v>3.492134831460674</v>
          </cell>
          <cell r="P9">
            <v>-0.18262245009272382</v>
          </cell>
        </row>
        <row r="10">
          <cell r="L10">
            <v>83</v>
          </cell>
          <cell r="O10">
            <v>5.265060240963855</v>
          </cell>
          <cell r="P10">
            <v>0.7903127662163802</v>
          </cell>
        </row>
        <row r="11">
          <cell r="L11">
            <v>528</v>
          </cell>
          <cell r="O11">
            <v>3.7708333333333335</v>
          </cell>
          <cell r="P11">
            <v>-0.05891226353555101</v>
          </cell>
        </row>
        <row r="12">
          <cell r="L12">
            <v>17449</v>
          </cell>
          <cell r="O12">
            <v>7.179150667660037</v>
          </cell>
          <cell r="P12">
            <v>0.17776579290088534</v>
          </cell>
        </row>
      </sheetData>
      <sheetData sheetId="11">
        <row r="5">
          <cell r="B5">
            <v>380598</v>
          </cell>
        </row>
        <row r="6">
          <cell r="B6">
            <v>322801</v>
          </cell>
        </row>
        <row r="7">
          <cell r="B7">
            <v>262044</v>
          </cell>
        </row>
        <row r="8">
          <cell r="B8">
            <v>965443</v>
          </cell>
        </row>
        <row r="9">
          <cell r="B9">
            <v>63164</v>
          </cell>
        </row>
        <row r="10">
          <cell r="B10">
            <v>27491</v>
          </cell>
        </row>
        <row r="11">
          <cell r="B11">
            <v>90655</v>
          </cell>
        </row>
        <row r="12">
          <cell r="B12">
            <v>1056098</v>
          </cell>
        </row>
        <row r="13">
          <cell r="B13">
            <v>55279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SheetLayoutView="100" workbookViewId="0" topLeftCell="A1">
      <selection activeCell="A2" sqref="A2:V2"/>
    </sheetView>
  </sheetViews>
  <sheetFormatPr defaultColWidth="9.00390625" defaultRowHeight="14.25"/>
  <cols>
    <col min="1" max="1" width="16.00390625" style="1" customWidth="1"/>
    <col min="2" max="2" width="9.25390625" style="1" customWidth="1"/>
    <col min="3" max="3" width="5.625" style="1" customWidth="1"/>
    <col min="4" max="4" width="5.375" style="1" customWidth="1"/>
    <col min="5" max="5" width="5.125" style="1" customWidth="1"/>
    <col min="6" max="6" width="4.875" style="1" customWidth="1"/>
    <col min="7" max="7" width="5.125" style="1" customWidth="1"/>
    <col min="8" max="8" width="9.00390625" style="1" customWidth="1"/>
    <col min="9" max="9" width="5.50390625" style="1" customWidth="1"/>
    <col min="10" max="10" width="8.00390625" style="1" customWidth="1"/>
    <col min="11" max="11" width="5.75390625" style="1" customWidth="1"/>
    <col min="12" max="12" width="6.25390625" style="1" customWidth="1"/>
    <col min="13" max="13" width="5.875" style="1" customWidth="1"/>
    <col min="14" max="14" width="10.875" style="1" customWidth="1"/>
    <col min="15" max="15" width="10.625" style="1" customWidth="1"/>
    <col min="16" max="16" width="7.75390625" style="1" customWidth="1"/>
    <col min="17" max="17" width="6.25390625" style="1" customWidth="1"/>
    <col min="18" max="18" width="9.00390625" style="1" customWidth="1"/>
    <col min="19" max="19" width="11.375" style="1" customWidth="1"/>
    <col min="20" max="20" width="7.375" style="1" customWidth="1"/>
    <col min="21" max="21" width="5.875" style="1" customWidth="1"/>
    <col min="22" max="22" width="6.75390625" style="1" customWidth="1"/>
    <col min="23" max="16384" width="9.00390625" style="1" customWidth="1"/>
  </cols>
  <sheetData>
    <row r="1" ht="14.25">
      <c r="A1" s="3" t="s">
        <v>0</v>
      </c>
    </row>
    <row r="2" spans="1:22" ht="48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3.5" customHeight="1">
      <c r="A3" s="4"/>
      <c r="B3" s="4"/>
      <c r="C3" s="4"/>
      <c r="D3" s="24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5" s="2" customFormat="1" ht="51" customHeight="1">
      <c r="A4" s="5" t="s">
        <v>3</v>
      </c>
      <c r="B4" s="5" t="s">
        <v>4</v>
      </c>
      <c r="C4" s="6" t="s">
        <v>5</v>
      </c>
      <c r="D4" s="5" t="s">
        <v>6</v>
      </c>
      <c r="E4" s="6" t="s">
        <v>5</v>
      </c>
      <c r="F4" s="5" t="s">
        <v>7</v>
      </c>
      <c r="G4" s="6" t="s">
        <v>5</v>
      </c>
      <c r="H4" s="5" t="s">
        <v>8</v>
      </c>
      <c r="I4" s="6" t="s">
        <v>5</v>
      </c>
      <c r="J4" s="5" t="s">
        <v>9</v>
      </c>
      <c r="K4" s="6" t="s">
        <v>5</v>
      </c>
      <c r="L4" s="5" t="s">
        <v>7</v>
      </c>
      <c r="M4" s="6" t="s">
        <v>5</v>
      </c>
      <c r="N4" s="5" t="s">
        <v>10</v>
      </c>
      <c r="O4" s="5" t="s">
        <v>11</v>
      </c>
      <c r="P4" s="5" t="s">
        <v>12</v>
      </c>
      <c r="Q4" s="6" t="s">
        <v>13</v>
      </c>
      <c r="R4" s="17" t="s">
        <v>14</v>
      </c>
      <c r="S4" s="18" t="s">
        <v>15</v>
      </c>
      <c r="T4" s="19" t="s">
        <v>16</v>
      </c>
      <c r="U4" s="6" t="s">
        <v>5</v>
      </c>
      <c r="V4" s="6" t="s">
        <v>17</v>
      </c>
      <c r="Y4" s="2" t="s">
        <v>18</v>
      </c>
    </row>
    <row r="5" spans="1:22" ht="30" customHeight="1">
      <c r="A5" s="7" t="s">
        <v>19</v>
      </c>
      <c r="B5" s="8">
        <f>'[1]表二'!C7</f>
        <v>380598</v>
      </c>
      <c r="C5" s="9">
        <f>'[1]表二'!D7</f>
        <v>-1.1197480956488306</v>
      </c>
      <c r="D5" s="10">
        <f>'[1]表二'!I7</f>
        <v>179.69814494558565</v>
      </c>
      <c r="E5" s="11">
        <f>'[1]表二'!J7</f>
        <v>14.4350403284474</v>
      </c>
      <c r="F5" s="12">
        <f>'[1]表二'!K7</f>
        <v>84.30494075113374</v>
      </c>
      <c r="G5" s="13">
        <f>'[1]表二'!L7</f>
        <v>11.073703229425206</v>
      </c>
      <c r="H5" s="14">
        <f>'[1]表二'!N7</f>
        <v>73178</v>
      </c>
      <c r="I5" s="9">
        <f>'[1]表二'!O7</f>
        <v>10.39237279186591</v>
      </c>
      <c r="J5" s="15">
        <f>'[1]表二'!T7</f>
        <v>1420.7234611495257</v>
      </c>
      <c r="K5" s="9">
        <f>'[1]表二'!U7</f>
        <v>7.044379335083661</v>
      </c>
      <c r="L5" s="16">
        <f>'[1]表二'!V7</f>
        <v>252.9788455546749</v>
      </c>
      <c r="M5" s="9">
        <f>'[1]表二'!W7</f>
        <v>-20.914039242952327</v>
      </c>
      <c r="N5" s="8">
        <f>'[1]总表'!K3+'[1]总表'!V3</f>
        <v>172358456.01</v>
      </c>
      <c r="O5" s="8">
        <f>'[1]总表'!I3+'[1]总表'!T3</f>
        <v>50598777.8</v>
      </c>
      <c r="P5" s="8">
        <f>632744.68+42136</f>
        <v>674880.68</v>
      </c>
      <c r="Q5" s="9">
        <f aca="true" t="shared" si="0" ref="Q5:Q14">(O5-P5)/N5*100</f>
        <v>28.965156845628442</v>
      </c>
      <c r="R5" s="8">
        <v>39753468.88</v>
      </c>
      <c r="S5" s="9">
        <f>R5/(N5-O5+'[1]总表'!W3)*100</f>
        <v>32.05231868756056</v>
      </c>
      <c r="T5" s="16">
        <f>'[1]表五（住院分析）'!O5</f>
        <v>7.270541480377546</v>
      </c>
      <c r="U5" s="9">
        <f>'[1]表五（住院分析）'!P5</f>
        <v>0.34379121914452604</v>
      </c>
      <c r="V5" s="9">
        <f>'[1]表五（住院分析）'!L5/'[1]表八（基本数字）'!B5*100</f>
        <v>2.6445225671180617</v>
      </c>
    </row>
    <row r="6" spans="1:22" ht="30" customHeight="1">
      <c r="A6" s="7" t="s">
        <v>20</v>
      </c>
      <c r="B6" s="8">
        <f>'[1]表二'!C8</f>
        <v>322801</v>
      </c>
      <c r="C6" s="9">
        <f>'[1]表二'!D8</f>
        <v>27.51674936004804</v>
      </c>
      <c r="D6" s="10">
        <f>'[1]表二'!I8</f>
        <v>128.0960343989021</v>
      </c>
      <c r="E6" s="11">
        <f>'[1]表二'!J8</f>
        <v>-1.510022971227869</v>
      </c>
      <c r="F6" s="12">
        <f>'[1]表二'!K8</f>
        <v>60.956710171282</v>
      </c>
      <c r="G6" s="13">
        <f>'[1]表二'!L8</f>
        <v>-6.306931799443589</v>
      </c>
      <c r="H6" s="14">
        <f>'[1]表二'!N8</f>
        <v>31483</v>
      </c>
      <c r="I6" s="9">
        <f>'[1]表二'!O8</f>
        <v>11.231628038439794</v>
      </c>
      <c r="J6" s="15">
        <f>'[1]表二'!T8</f>
        <v>1096.6588317504686</v>
      </c>
      <c r="K6" s="9">
        <f>'[1]表二'!U8</f>
        <v>14.60585129501905</v>
      </c>
      <c r="L6" s="16">
        <f>'[1]表二'!V8</f>
        <v>171.174665692596</v>
      </c>
      <c r="M6" s="9">
        <f>'[1]表二'!W8</f>
        <v>-0.3477752486254815</v>
      </c>
      <c r="N6" s="8">
        <f>'[1]总表'!K4+'[1]总表'!V4</f>
        <v>75875638</v>
      </c>
      <c r="O6" s="8">
        <f>'[1]总表'!I4+'[1]总表'!T4</f>
        <v>25065979</v>
      </c>
      <c r="P6" s="8">
        <f>6272839.59+976101.94</f>
        <v>7248941.529999999</v>
      </c>
      <c r="Q6" s="9">
        <f t="shared" si="0"/>
        <v>23.48189476838402</v>
      </c>
      <c r="R6" s="8">
        <v>10507854.12</v>
      </c>
      <c r="S6" s="9">
        <f>R6/(N6-O6+'[1]总表'!W4)*100</f>
        <v>20.171198649040743</v>
      </c>
      <c r="T6" s="16">
        <f>'[1]表五（住院分析）'!O6</f>
        <v>8.504321988114533</v>
      </c>
      <c r="U6" s="9">
        <f>'[1]表五（住院分析）'!P6</f>
        <v>-0.24227875354183226</v>
      </c>
      <c r="V6" s="9">
        <f>'[1]表五（住院分析）'!L6/'[1]表八（基本数字）'!B6*100</f>
        <v>1.1468365959213263</v>
      </c>
    </row>
    <row r="7" spans="1:22" ht="30" customHeight="1">
      <c r="A7" s="7" t="s">
        <v>21</v>
      </c>
      <c r="B7" s="8">
        <f>'[1]表二'!C9</f>
        <v>262044</v>
      </c>
      <c r="C7" s="9">
        <f>'[1]表二'!D9</f>
        <v>14.140107413069899</v>
      </c>
      <c r="D7" s="10">
        <f>'[1]表二'!I9</f>
        <v>81.71679801865335</v>
      </c>
      <c r="E7" s="11">
        <f>'[1]表二'!J9</f>
        <v>2.6369498775261206</v>
      </c>
      <c r="F7" s="12">
        <f>'[1]表二'!K9</f>
        <v>20.528236746500585</v>
      </c>
      <c r="G7" s="13">
        <f>'[1]表二'!L9</f>
        <v>-8.027613142918526</v>
      </c>
      <c r="H7" s="14">
        <f>'[1]表二'!N9</f>
        <v>18617</v>
      </c>
      <c r="I7" s="9">
        <f>'[1]表二'!O9</f>
        <v>-5.636372852146593</v>
      </c>
      <c r="J7" s="15">
        <f>'[1]表二'!T9</f>
        <v>967.3133018209163</v>
      </c>
      <c r="K7" s="9">
        <f>'[1]表二'!U9</f>
        <v>12.125728360826145</v>
      </c>
      <c r="L7" s="16">
        <f>'[1]表二'!V9</f>
        <v>117.13824300370628</v>
      </c>
      <c r="M7" s="9">
        <f>'[1]表二'!W9</f>
        <v>-11.375225156324092</v>
      </c>
      <c r="N7" s="8">
        <f>'[1]总表'!K5+'[1]总表'!V5</f>
        <v>39421868.36</v>
      </c>
      <c r="O7" s="8">
        <f>'[1]总表'!I5+'[1]总表'!T5</f>
        <v>7560063.9399999995</v>
      </c>
      <c r="P7" s="8">
        <f>395770.84+48757.36</f>
        <v>444528.2</v>
      </c>
      <c r="Q7" s="9">
        <f t="shared" si="0"/>
        <v>18.049717164648357</v>
      </c>
      <c r="R7" s="8">
        <v>6718076.92</v>
      </c>
      <c r="S7" s="9">
        <f>R7/(N7-O7+'[1]总表'!W5)*100</f>
        <v>20.5637978447299</v>
      </c>
      <c r="T7" s="16">
        <f>'[1]表五（住院分析）'!O7</f>
        <v>5.902663284717819</v>
      </c>
      <c r="U7" s="9">
        <f>'[1]表五（住院分析）'!P7</f>
        <v>-0.0921711121220481</v>
      </c>
      <c r="V7" s="9">
        <f>'[1]表五（住院分析）'!L7/'[1]表八（基本数字）'!B7*100</f>
        <v>1.2036146601334128</v>
      </c>
    </row>
    <row r="8" spans="1:22" ht="30" customHeight="1">
      <c r="A8" s="7" t="s">
        <v>22</v>
      </c>
      <c r="B8" s="8">
        <f>'[1]表二'!C10</f>
        <v>965443</v>
      </c>
      <c r="C8" s="9">
        <f>'[1]表二'!D10</f>
        <v>11.273199613200504</v>
      </c>
      <c r="D8" s="10">
        <f>'[1]表二'!I10</f>
        <v>135.85025650400902</v>
      </c>
      <c r="E8" s="11">
        <f>'[1]表二'!J10</f>
        <v>5.574160501792136</v>
      </c>
      <c r="F8" s="12">
        <f>'[1]表二'!K10</f>
        <v>59.18783409274292</v>
      </c>
      <c r="G8" s="13">
        <f>'[1]表二'!L10</f>
        <v>1.034936247392011</v>
      </c>
      <c r="H8" s="14">
        <f>'[1]表二'!N10</f>
        <v>123278</v>
      </c>
      <c r="I8" s="9">
        <f>'[1]表二'!O10</f>
        <v>7.834012700967435</v>
      </c>
      <c r="J8" s="15">
        <f>'[1]表二'!T10</f>
        <v>1269.4907702915364</v>
      </c>
      <c r="K8" s="9">
        <f>'[1]表二'!U10</f>
        <v>9.876828970129566</v>
      </c>
      <c r="L8" s="16">
        <f>'[1]表二'!V10</f>
        <v>211.57335964243418</v>
      </c>
      <c r="M8" s="9">
        <f>'[1]表二'!W10</f>
        <v>-15.646309617866422</v>
      </c>
      <c r="N8" s="8">
        <f>SUM(N5:N7)</f>
        <v>287655962.37</v>
      </c>
      <c r="O8" s="8">
        <f>SUM(O5:O7)</f>
        <v>83224820.74</v>
      </c>
      <c r="P8" s="8">
        <f>SUM(P5:P7)</f>
        <v>8368350.409999999</v>
      </c>
      <c r="Q8" s="9">
        <f t="shared" si="0"/>
        <v>26.022916303648596</v>
      </c>
      <c r="R8" s="8">
        <f>SUM(R5:R7)</f>
        <v>56979399.92</v>
      </c>
      <c r="S8" s="9">
        <f>R8/(N8-O8+'[1]总表'!W3+'[1]总表'!W4+'[1]总表'!W5)*100</f>
        <v>27.290343506912706</v>
      </c>
      <c r="T8" s="16">
        <f>'[1]表五（住院分析）'!O8</f>
        <v>7.285503220849831</v>
      </c>
      <c r="U8" s="9">
        <f>'[1]表五（住院分析）'!P8</f>
        <v>0.18343451239483954</v>
      </c>
      <c r="V8" s="9">
        <f>'[1]表五（住院分析）'!L8/'[1]表八（基本数字）'!B8*100</f>
        <v>1.7526669104235049</v>
      </c>
    </row>
    <row r="9" spans="1:22" ht="30" customHeight="1">
      <c r="A9" s="7" t="s">
        <v>23</v>
      </c>
      <c r="B9" s="8">
        <f>'[1]表二'!C11</f>
        <v>63164</v>
      </c>
      <c r="C9" s="9">
        <f>'[1]表二'!D11</f>
        <v>19.220097770898988</v>
      </c>
      <c r="D9" s="10">
        <f>'[1]表二'!I11</f>
        <v>45.997530238743586</v>
      </c>
      <c r="E9" s="11">
        <f>'[1]表二'!J11</f>
        <v>-22.70446882675256</v>
      </c>
      <c r="F9" s="12">
        <f>'[1]表二'!K11</f>
        <v>28.871825723513393</v>
      </c>
      <c r="G9" s="13">
        <f>'[1]表二'!L11</f>
        <v>-13.815445601452552</v>
      </c>
      <c r="H9" s="14">
        <f>'[1]表二'!N11</f>
        <v>1554</v>
      </c>
      <c r="I9" s="9">
        <f>'[1]表二'!O11</f>
        <v>2.64200792602378</v>
      </c>
      <c r="J9" s="15">
        <f>'[1]表二'!T11</f>
        <v>409.7992277992278</v>
      </c>
      <c r="K9" s="9">
        <f>'[1]表二'!U11</f>
        <v>-0.14034409857414687</v>
      </c>
      <c r="L9" s="16">
        <f>'[1]表二'!V11</f>
        <v>123.92342342342343</v>
      </c>
      <c r="M9" s="9">
        <f>'[1]表二'!W11</f>
        <v>-29.90960835650263</v>
      </c>
      <c r="N9" s="8">
        <f>'[1]总表'!K6+'[1]总表'!V6</f>
        <v>3542216</v>
      </c>
      <c r="O9" s="8">
        <f>'[1]总表'!I6+'[1]总表'!T6</f>
        <v>2016237</v>
      </c>
      <c r="P9" s="8">
        <v>58654.69</v>
      </c>
      <c r="Q9" s="9">
        <f t="shared" si="0"/>
        <v>55.26434045806354</v>
      </c>
      <c r="R9" s="8">
        <v>711719.35</v>
      </c>
      <c r="S9" s="9">
        <f>R9/(N9-O9+'[1]总表'!W6)*100</f>
        <v>21.503180069810167</v>
      </c>
      <c r="T9" s="16">
        <f>'[1]表五（住院分析）'!O9</f>
        <v>3.492134831460674</v>
      </c>
      <c r="U9" s="9">
        <f>'[1]表五（住院分析）'!P9</f>
        <v>-0.18262245009272382</v>
      </c>
      <c r="V9" s="9">
        <f>'[1]表五（住院分析）'!L9/'[1]表八（基本数字）'!B9*100</f>
        <v>0.7045152301944145</v>
      </c>
    </row>
    <row r="10" spans="1:22" ht="30" customHeight="1">
      <c r="A10" s="7" t="s">
        <v>24</v>
      </c>
      <c r="B10" s="8">
        <f>'[1]表二'!C12</f>
        <v>27491</v>
      </c>
      <c r="C10" s="9">
        <f>'[1]表二'!D12</f>
        <v>12.99683505281763</v>
      </c>
      <c r="D10" s="10">
        <f>'[1]表二'!I12</f>
        <v>75.6772074497108</v>
      </c>
      <c r="E10" s="11">
        <f>'[1]表二'!J12</f>
        <v>18.469360682359934</v>
      </c>
      <c r="F10" s="12">
        <f>'[1]表二'!K12</f>
        <v>49.449845767705796</v>
      </c>
      <c r="G10" s="13">
        <f>'[1]表二'!L12</f>
        <v>27.84344821020113</v>
      </c>
      <c r="H10" s="14">
        <f>'[1]表二'!N12</f>
        <v>437</v>
      </c>
      <c r="I10" s="9">
        <f>'[1]表二'!O12</f>
        <v>-1.3544018058690739</v>
      </c>
      <c r="J10" s="15">
        <f>'[1]表二'!T12</f>
        <v>547.0881922196796</v>
      </c>
      <c r="K10" s="9">
        <f>'[1]表二'!U12</f>
        <v>15.063762736518044</v>
      </c>
      <c r="L10" s="16">
        <f>'[1]表二'!V12</f>
        <v>151.2974828375286</v>
      </c>
      <c r="M10" s="9">
        <f>'[1]表二'!W12</f>
        <v>23.74481898862757</v>
      </c>
      <c r="N10" s="8">
        <f>'[1]总表'!K7+'[1]总表'!V7</f>
        <v>2319519.65</v>
      </c>
      <c r="O10" s="8">
        <f>'[1]总表'!I7+'[1]总表'!T7</f>
        <v>1425542.71</v>
      </c>
      <c r="P10" s="8">
        <f>48441.65+456.32</f>
        <v>48897.97</v>
      </c>
      <c r="Q10" s="9">
        <f t="shared" si="0"/>
        <v>59.350423696561485</v>
      </c>
      <c r="R10" s="8">
        <f>215498.65</f>
        <v>215498.65</v>
      </c>
      <c r="S10" s="9">
        <f>R10/(N10-O10+'[1]总表'!W7)*100</f>
        <v>19.198872620882852</v>
      </c>
      <c r="T10" s="16">
        <f>'[1]表五（住院分析）'!O10</f>
        <v>5.265060240963855</v>
      </c>
      <c r="U10" s="9">
        <f>'[1]表五（住院分析）'!P10</f>
        <v>0.7903127662163802</v>
      </c>
      <c r="V10" s="9">
        <f>'[1]表五（住院分析）'!L10/'[1]表八（基本数字）'!B10*100</f>
        <v>0.30191699101524133</v>
      </c>
    </row>
    <row r="11" spans="1:22" ht="30" customHeight="1">
      <c r="A11" s="7" t="s">
        <v>25</v>
      </c>
      <c r="B11" s="8">
        <f>'[1]表二'!C13</f>
        <v>90655</v>
      </c>
      <c r="C11" s="9">
        <f>'[1]表二'!D13</f>
        <v>17.261673780882177</v>
      </c>
      <c r="D11" s="10">
        <f>'[1]表二'!I13</f>
        <v>54.997850201312666</v>
      </c>
      <c r="E11" s="11">
        <f>'[1]表二'!J13</f>
        <v>-9.667839951106913</v>
      </c>
      <c r="F11" s="12">
        <f>'[1]表二'!K13</f>
        <v>35.11208107660912</v>
      </c>
      <c r="G11" s="13">
        <f>'[1]表二'!L13</f>
        <v>-0.05100746766547104</v>
      </c>
      <c r="H11" s="14">
        <f>'[1]表二'!N13</f>
        <v>1991</v>
      </c>
      <c r="I11" s="9">
        <f>'[1]表二'!O13</f>
        <v>1.7373530914665167</v>
      </c>
      <c r="J11" s="15">
        <f>'[1]表二'!T13</f>
        <v>439.93246609743846</v>
      </c>
      <c r="K11" s="9">
        <f>'[1]表二'!U13</f>
        <v>3.4868821711453393</v>
      </c>
      <c r="L11" s="16">
        <f>'[1]表二'!V13</f>
        <v>129.93169261677548</v>
      </c>
      <c r="M11" s="9">
        <f>'[1]表二'!W13</f>
        <v>-21.01416862202099</v>
      </c>
      <c r="N11" s="8">
        <f>SUM(N9:N10)</f>
        <v>5861735.65</v>
      </c>
      <c r="O11" s="8">
        <f>SUM(O9:O10)</f>
        <v>3441779.71</v>
      </c>
      <c r="P11" s="8">
        <f>SUM(P9:P10)</f>
        <v>107552.66</v>
      </c>
      <c r="Q11" s="9">
        <f t="shared" si="0"/>
        <v>56.88122510267074</v>
      </c>
      <c r="R11" s="8">
        <f>SUM(R9:R10)</f>
        <v>927218</v>
      </c>
      <c r="S11" s="9">
        <f>R11/(N11-O11+'[1]总表'!W6+'[1]总表'!W7)*100</f>
        <v>20.91962572528939</v>
      </c>
      <c r="T11" s="16">
        <f>'[1]表五（住院分析）'!O11</f>
        <v>3.7708333333333335</v>
      </c>
      <c r="U11" s="9">
        <f>'[1]表五（住院分析）'!P11</f>
        <v>-0.05891226353555101</v>
      </c>
      <c r="V11" s="9">
        <f>'[1]表五（住院分析）'!L11/'[1]表八（基本数字）'!B11*100</f>
        <v>0.5824278859412056</v>
      </c>
    </row>
    <row r="12" spans="1:22" ht="30" customHeight="1">
      <c r="A12" s="7" t="s">
        <v>26</v>
      </c>
      <c r="B12" s="8">
        <f>'[1]表二'!C14</f>
        <v>1056098</v>
      </c>
      <c r="C12" s="9">
        <f>'[1]表二'!D14</f>
        <v>11.76314338536821</v>
      </c>
      <c r="D12" s="10">
        <f>'[1]表二'!I14</f>
        <v>128.90992057555266</v>
      </c>
      <c r="E12" s="11">
        <f>'[1]表二'!J14</f>
        <v>4.693250794276366</v>
      </c>
      <c r="F12" s="12">
        <f>'[1]表二'!K14</f>
        <v>57.12118176532859</v>
      </c>
      <c r="G12" s="13">
        <f>'[1]表二'!L14</f>
        <v>35.13409454773736</v>
      </c>
      <c r="H12" s="14">
        <f>'[1]表二'!N14</f>
        <v>125269</v>
      </c>
      <c r="I12" s="9">
        <f>'[1]表二'!O14</f>
        <v>7.73140463884279</v>
      </c>
      <c r="J12" s="15">
        <f>'[1]表二'!T14</f>
        <v>1256.3059393784577</v>
      </c>
      <c r="K12" s="9">
        <f>'[1]表二'!U14</f>
        <v>9.904790946788069</v>
      </c>
      <c r="L12" s="16">
        <f>'[1]表二'!V14</f>
        <v>210.27576359673984</v>
      </c>
      <c r="M12" s="9">
        <f>'[1]表二'!W14</f>
        <v>-12.567250063725638</v>
      </c>
      <c r="N12" s="8">
        <f>N8+N11</f>
        <v>293517698.02</v>
      </c>
      <c r="O12" s="8">
        <f>O11+O8</f>
        <v>86666600.44999999</v>
      </c>
      <c r="P12" s="8">
        <f>P11+P8</f>
        <v>8475903.069999998</v>
      </c>
      <c r="Q12" s="9">
        <f t="shared" si="0"/>
        <v>26.63917641336645</v>
      </c>
      <c r="R12" s="8">
        <f>R11+R8</f>
        <v>57906617.92</v>
      </c>
      <c r="S12" s="9">
        <f>R12/(N12-O12+'[1]总表'!W3+'[1]总表'!W4+'[1]总表'!W5+'[1]总表'!W6+'[1]总表'!W7)*100</f>
        <v>27.157914073861267</v>
      </c>
      <c r="T12" s="16">
        <f>'[1]表五（住院分析）'!O12</f>
        <v>7.179150667660037</v>
      </c>
      <c r="U12" s="9">
        <f>'[1]表五（住院分析）'!P12</f>
        <v>0.17776579290088534</v>
      </c>
      <c r="V12" s="9">
        <f>'[1]表五（住院分析）'!L12/'[1]表八（基本数字）'!B12*100</f>
        <v>1.6522140937678131</v>
      </c>
    </row>
    <row r="13" spans="1:22" ht="30" customHeight="1">
      <c r="A13" s="7" t="s">
        <v>27</v>
      </c>
      <c r="B13" s="8">
        <f>'[1]表二'!C15</f>
        <v>55279</v>
      </c>
      <c r="C13" s="9">
        <f>'[1]表二'!D15</f>
        <v>16.644510561077013</v>
      </c>
      <c r="D13" s="10">
        <f>'[1]表二'!I15</f>
        <v>93.21339025669783</v>
      </c>
      <c r="E13" s="11">
        <f>'[1]表二'!J15</f>
        <v>10.986900570913889</v>
      </c>
      <c r="F13" s="12">
        <f>'[1]表二'!K15</f>
        <v>55.85944029378245</v>
      </c>
      <c r="G13" s="13">
        <f>'[1]表二'!L15</f>
        <v>-1.8114953528169337</v>
      </c>
      <c r="H13" s="14">
        <f>'[1]表二'!N15</f>
        <v>0</v>
      </c>
      <c r="I13" s="9">
        <f>'[1]表二'!O15</f>
        <v>0</v>
      </c>
      <c r="J13" s="15">
        <f>'[1]表二'!T15</f>
        <v>0</v>
      </c>
      <c r="K13" s="9">
        <f>'[1]表二'!U15</f>
        <v>0</v>
      </c>
      <c r="L13" s="16">
        <f>'[1]表二'!V15</f>
        <v>0</v>
      </c>
      <c r="M13" s="9">
        <f>'[1]表二'!W15</f>
        <v>0</v>
      </c>
      <c r="N13" s="8">
        <f>'[1]总表'!K8+'[1]总表'!V8</f>
        <v>5152743</v>
      </c>
      <c r="O13" s="8">
        <f>'[1]总表'!I8+'[1]总表'!T8</f>
        <v>3087854</v>
      </c>
      <c r="P13" s="8">
        <v>142225.35</v>
      </c>
      <c r="Q13" s="9">
        <f t="shared" si="0"/>
        <v>57.16622486314571</v>
      </c>
      <c r="R13" s="8">
        <v>820507.46</v>
      </c>
      <c r="S13" s="9">
        <f>R13/(N13-O13+'[1]总表'!W8)*100</f>
        <v>9.385736418430971</v>
      </c>
      <c r="T13" s="20"/>
      <c r="U13" s="21"/>
      <c r="V13" s="9">
        <f>'[1]表五（住院分析）'!L13/'[1]表八（基本数字）'!B13*100</f>
        <v>0</v>
      </c>
    </row>
    <row r="14" spans="1:22" ht="30" customHeight="1">
      <c r="A14" s="7" t="s">
        <v>28</v>
      </c>
      <c r="B14" s="8">
        <f>'[1]表二'!C16</f>
        <v>1111377</v>
      </c>
      <c r="C14" s="9">
        <f>'[1]表二'!D16</f>
        <v>11.996263354878494</v>
      </c>
      <c r="D14" s="10">
        <f>'[1]表二'!I16</f>
        <v>127.13440380716895</v>
      </c>
      <c r="E14" s="11">
        <f>'[1]表二'!J16</f>
        <v>4.843075462773584</v>
      </c>
      <c r="F14" s="12">
        <f>'[1]表二'!K16</f>
        <v>57.0584237571949</v>
      </c>
      <c r="G14" s="13">
        <f>'[1]表二'!L16</f>
        <v>9.833346982088358</v>
      </c>
      <c r="H14" s="14">
        <f>'[1]表二'!N16</f>
        <v>125269</v>
      </c>
      <c r="I14" s="9">
        <f>'[1]表二'!O16</f>
        <v>7.73140463884279</v>
      </c>
      <c r="J14" s="15">
        <f>'[1]表二'!T16</f>
        <v>1256.3059393784577</v>
      </c>
      <c r="K14" s="9">
        <f>'[1]表二'!U16</f>
        <v>9.904790946788069</v>
      </c>
      <c r="L14" s="16">
        <f>'[1]表二'!V16</f>
        <v>210.27576359673984</v>
      </c>
      <c r="M14" s="9">
        <f>'[1]表二'!W16</f>
        <v>-12.567250063725638</v>
      </c>
      <c r="N14" s="8">
        <f>N12+N13</f>
        <v>298670441.02</v>
      </c>
      <c r="O14" s="8">
        <f>O12+O13</f>
        <v>89754454.44999999</v>
      </c>
      <c r="P14" s="8">
        <f>P12+P13</f>
        <v>8618128.419999998</v>
      </c>
      <c r="Q14" s="9">
        <f t="shared" si="0"/>
        <v>27.165837286377737</v>
      </c>
      <c r="R14" s="8">
        <f>R13+R12</f>
        <v>58727125.38</v>
      </c>
      <c r="S14" s="9">
        <f>R14/(N14-O14+'[1]总表'!W3+'[1]总表'!W4+'[1]总表'!W5+'[1]总表'!W6+'[1]总表'!W7+'[1]总表'!W8)*100</f>
        <v>26.45795545744981</v>
      </c>
      <c r="T14" s="16">
        <f>'[1]表五（住院分析）'!O12</f>
        <v>7.179150667660037</v>
      </c>
      <c r="U14" s="9">
        <f>'[1]表五（住院分析）'!P12</f>
        <v>0.17776579290088534</v>
      </c>
      <c r="V14" s="9">
        <f>V12</f>
        <v>1.6522140937678131</v>
      </c>
    </row>
  </sheetData>
  <sheetProtection/>
  <mergeCells count="2">
    <mergeCell ref="A2:V2"/>
    <mergeCell ref="D3:V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莫绮雯</cp:lastModifiedBy>
  <dcterms:created xsi:type="dcterms:W3CDTF">2018-06-21T06:59:39Z</dcterms:created>
  <dcterms:modified xsi:type="dcterms:W3CDTF">2018-07-02T01:01:44Z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